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ANDARD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L7">
      <text>
        <t xml:space="preserve">5/10/2023</t>
      </text>
    </comment>
    <comment authorId="0" ref="F27">
      <text>
        <t xml:space="preserve">Sage User Council approved STEP increased on retirement to offset opting out of Health Insurance + 2% COLI
</t>
      </text>
    </comment>
    <comment authorId="0" ref="T27">
      <text>
        <t xml:space="preserve">COLI 2% $82,620
</t>
      </text>
    </comment>
    <comment authorId="0" ref="T28">
      <text>
        <t xml:space="preserve">5 hrs/week
COLI 2% $8,160 ($30.61/hr)</t>
      </text>
    </comment>
    <comment authorId="0" ref="K31">
      <text>
        <t xml:space="preserve">Sage Admin plans to fully retire. PERS line for the new hire is calculated at a lower rate.</t>
      </text>
    </comment>
    <comment authorId="0" ref="E34">
      <text>
        <t xml:space="preserve">Admin opted out of insurance upon retirement
</t>
      </text>
    </comment>
    <comment authorId="0" ref="T34">
      <text>
        <t xml:space="preserve">Employee + spouse rate (+7% increase)
</t>
      </text>
    </comment>
    <comment authorId="0" ref="T42">
      <text>
        <t xml:space="preserve">Baker County Library District:
</t>
      </text>
    </comment>
    <comment authorId="0" ref="S43">
      <text>
        <t xml:space="preserve">Includes subcategories 
- Tech Support (Emerald Data, Godaddy, Streamline, EOU, Vimeo, OCLC CatExpress, TechSmith, Equinox, OCLC)
- Development (Sage app, Content Cafe, JG travel to EOU)
</t>
      </text>
    </comment>
    <comment authorId="0" ref="K45">
      <text>
        <t xml:space="preserve">NEW FORMULA. 
1 hr per week @BCL Director hourly rate ($42.90 * 52)
</t>
      </text>
    </comment>
    <comment authorId="0" ref="T45">
      <text>
        <t xml:space="preserve">NEW FORMULA. 
1 hr per week @BCL Director hourly rate ($42.90 * 52)
======</t>
      </text>
    </comment>
    <comment authorId="0" ref="S47">
      <text>
        <t xml:space="preserve">Authority Record Maintenance (MARCIVE)</t>
      </text>
    </comment>
    <comment authorId="0" ref="T47">
      <text>
        <t xml:space="preserve">Add MessageBee text/email svc (Unique Mgmt) $4,000 
Messages purchased as block totals - need unknown
</t>
      </text>
    </comment>
    <comment authorId="0" ref="S48">
      <text>
        <t xml:space="preserve">Previously "Legal Services" (unused)
</t>
      </text>
    </comment>
    <comment authorId="0" ref="T48">
      <text>
        <t xml:space="preserve">New Streamline site
</t>
      </text>
    </comment>
    <comment authorId="0" ref="S49">
      <text>
        <t xml:space="preserve">Zoom, OCLC CatExpress, Wowbrary, EZproxy, Wordpress host, UpdraftPlus, RDA Toolkit, GoDaddy</t>
      </text>
    </comment>
    <comment authorId="0" ref="S56">
      <text>
        <t xml:space="preserve">*Note: line 48 for “Member credits” is a restricted fund balance of overpayments received several years ago from the Southern Oregon Library Network. The surplus payments were refunded in the form of credit for membership dues. In FY20-21, the remaining balance of credits was dispersed.</t>
      </text>
    </comment>
    <comment authorId="0" ref="T72">
      <text>
        <t xml:space="preserve">Not to drop below $180,000 by 2028-29
</t>
      </text>
    </comment>
    <comment authorId="0" ref="G76">
      <text>
        <t xml:space="preserve">Total expense Jul - Dec
</t>
      </text>
    </comment>
  </commentList>
</comments>
</file>

<file path=xl/sharedStrings.xml><?xml version="1.0" encoding="utf-8"?>
<sst xmlns="http://schemas.openxmlformats.org/spreadsheetml/2006/main" count="139" uniqueCount="108">
  <si>
    <t>SPECIAL FUND</t>
  </si>
  <si>
    <t>FORM</t>
  </si>
  <si>
    <t>RESOURCES AND REQUIREMENTS</t>
  </si>
  <si>
    <t>LB-10</t>
  </si>
  <si>
    <t>SAGE LIBRARY SYSTEM</t>
  </si>
  <si>
    <t>BAKER COUNTY LIBRARY DISTRICT</t>
  </si>
  <si>
    <t>(Fund)</t>
  </si>
  <si>
    <t>(Name of Municipal Corporation)</t>
  </si>
  <si>
    <t>Historical Data</t>
  </si>
  <si>
    <t>DESCRIPTION
RESOURCES AND REQUIREMENTS</t>
  </si>
  <si>
    <r>
      <rPr>
        <rFont val="Calibri"/>
        <color theme="1"/>
        <sz val="10.0"/>
      </rPr>
      <t xml:space="preserve">Budget for Next Year  </t>
    </r>
    <r>
      <rPr>
        <rFont val="Calibri"/>
        <color rgb="FF000000"/>
        <sz val="10.0"/>
        <u/>
      </rPr>
      <t>2025-2026</t>
    </r>
  </si>
  <si>
    <t>Actual</t>
  </si>
  <si>
    <t>BUDGET</t>
  </si>
  <si>
    <t>ACTUAL</t>
  </si>
  <si>
    <t>Adopted Budget</t>
  </si>
  <si>
    <t>SUPPL Budget 1</t>
  </si>
  <si>
    <t>SUPPL Budget 2</t>
  </si>
  <si>
    <t>Proposed By
Budget Officer</t>
  </si>
  <si>
    <t>$ Change</t>
  </si>
  <si>
    <t>% Change</t>
  </si>
  <si>
    <t>Approved By
Budget Committee</t>
  </si>
  <si>
    <t>Adopted By
Governing Body</t>
  </si>
  <si>
    <t>Preceding</t>
  </si>
  <si>
    <t>First Preceding</t>
  </si>
  <si>
    <t>Prior Year</t>
  </si>
  <si>
    <t>This Year</t>
  </si>
  <si>
    <t>YTD</t>
  </si>
  <si>
    <t>vs orig.</t>
  </si>
  <si>
    <t>vs revised</t>
  </si>
  <si>
    <t>Suppl Budget 1</t>
  </si>
  <si>
    <t>Change</t>
  </si>
  <si>
    <t>Year 2016-2017</t>
  </si>
  <si>
    <t>Year 2018-2019</t>
  </si>
  <si>
    <t>Year 2019-2020</t>
  </si>
  <si>
    <t>Year 2020-2021</t>
  </si>
  <si>
    <t>Year 2021-2022</t>
  </si>
  <si>
    <t>Year 2022-2023</t>
  </si>
  <si>
    <t>Year 2023-2024</t>
  </si>
  <si>
    <t>Year 2024-2025</t>
  </si>
  <si>
    <t>RESOURCES</t>
  </si>
  <si>
    <t>Cash on hand * (cash basis), or</t>
  </si>
  <si>
    <t>Working Capital (accrual basis)</t>
  </si>
  <si>
    <t>Previously levied taxes estimated to be received</t>
  </si>
  <si>
    <t>Interest</t>
  </si>
  <si>
    <t>Membership dues</t>
  </si>
  <si>
    <t>Transferred IN, from other funds</t>
  </si>
  <si>
    <t>Restricted grants</t>
  </si>
  <si>
    <t>Miscellaneous revenue</t>
  </si>
  <si>
    <t>Proceeds from prior fiduciary account</t>
  </si>
  <si>
    <t>Total Resources, except taxes to be levied</t>
  </si>
  <si>
    <t>Taxes estimated to be received</t>
  </si>
  <si>
    <t xml:space="preserve"> </t>
  </si>
  <si>
    <t>Taxes collected in year levied</t>
  </si>
  <si>
    <t>TOTAL RESOURCES</t>
  </si>
  <si>
    <t>REQUIREMENTS **</t>
  </si>
  <si>
    <r>
      <rPr>
        <rFont val="Calibri"/>
        <color rgb="FF000000"/>
        <sz val="8.0"/>
      </rPr>
      <t xml:space="preserve">Org Unit </t>
    </r>
    <r>
      <rPr>
        <rFont val="Calibri"/>
        <b/>
        <color rgb="FF000000"/>
        <sz val="8.0"/>
      </rPr>
      <t>or</t>
    </r>
    <r>
      <rPr>
        <rFont val="Calibri"/>
        <color rgb="FF000000"/>
        <sz val="8.0"/>
      </rPr>
      <t xml:space="preserve"> Prog &amp; Activity</t>
    </r>
  </si>
  <si>
    <t>Object Classification</t>
  </si>
  <si>
    <t>Detail</t>
  </si>
  <si>
    <t>PERSONNEL SERVICES</t>
  </si>
  <si>
    <t>PERSONNEL</t>
  </si>
  <si>
    <t>SALARIES</t>
  </si>
  <si>
    <t>Systems administrator</t>
  </si>
  <si>
    <t>Admin Assistant - Business Mgr</t>
  </si>
  <si>
    <t>Total Salaries</t>
  </si>
  <si>
    <t>BENEFITS</t>
  </si>
  <si>
    <t>Retirement</t>
  </si>
  <si>
    <t>Social Security</t>
  </si>
  <si>
    <t>Worker's compensation</t>
  </si>
  <si>
    <t>Health insurance</t>
  </si>
  <si>
    <t>State taxes</t>
  </si>
  <si>
    <t xml:space="preserve">  </t>
  </si>
  <si>
    <t>Life insurance</t>
  </si>
  <si>
    <t>Payroll expenses</t>
  </si>
  <si>
    <t>Total benefits</t>
  </si>
  <si>
    <t>TOTAL PERSONNEL SERVICES</t>
  </si>
  <si>
    <t>MATERIALS &amp; SERVICES</t>
  </si>
  <si>
    <t>Telecommunications</t>
  </si>
  <si>
    <t>Technology</t>
  </si>
  <si>
    <t>Accounting and auditing</t>
  </si>
  <si>
    <t>Administrative services (BCLD)</t>
  </si>
  <si>
    <t>Contracted service - System support (JG)</t>
  </si>
  <si>
    <t>Contracted service - Technical</t>
  </si>
  <si>
    <t>Contracted service - website</t>
  </si>
  <si>
    <t>Dues and subscriptions</t>
  </si>
  <si>
    <t>Postage/freight</t>
  </si>
  <si>
    <t>Printing</t>
  </si>
  <si>
    <t>Supplies, Office</t>
  </si>
  <si>
    <t>Travel</t>
  </si>
  <si>
    <t>Training &amp; Professional Developmt</t>
  </si>
  <si>
    <t>Courier</t>
  </si>
  <si>
    <t>Misc (Member credits)</t>
  </si>
  <si>
    <t>TOTAL MATERIALS &amp; SERVICES</t>
  </si>
  <si>
    <t>RESERVE</t>
  </si>
  <si>
    <t>RESERVE FUNDS</t>
  </si>
  <si>
    <t>Capital outlay</t>
  </si>
  <si>
    <t>RFE (Operating Contingency)</t>
  </si>
  <si>
    <t>Ending balance (prior years)</t>
  </si>
  <si>
    <t>UNAPPROPRIATED ENDING FUND BALANCE</t>
  </si>
  <si>
    <t>TOTAL REQUIREMENTS</t>
  </si>
  <si>
    <t>150-504-010 (Rev. 10-16)</t>
  </si>
  <si>
    <t>*The balance of cash, cash equivalents and investments in the fund at the beginning of the budget year</t>
  </si>
  <si>
    <t>**List requirements by organizational unit or program, activity, object classification, then expenditure detail. If the requirement is “not allocated”, then list by object classification and expenditure detail.</t>
  </si>
  <si>
    <t>TOTAL RESERVES</t>
  </si>
  <si>
    <t>MEMBER DUES NEED (OPS LESS GRANT/FEE REVENUE)</t>
  </si>
  <si>
    <t>Sage Admin</t>
  </si>
  <si>
    <t>Sage Admin Benefits</t>
  </si>
  <si>
    <t>Sage Support</t>
  </si>
  <si>
    <t>TOTAL ADMIN COST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</si>
</sst>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(&quot;$&quot;* #,##0.00_);_(&quot;$&quot;* \(#,##0.00\);_(&quot;$&quot;* &quot;-&quot;??_);_(@_)"/>
    <numFmt numFmtId="165" formatCode="0.0%"/>
    <numFmt numFmtId="166" formatCode="_(&quot;$&quot;* #,##0_);_(&quot;$&quot;* \(#,##0\);_(&quot;$&quot;* &quot;-&quot;??_);_(@_)"/>
  </numFmts>
  <fonts count="27">
    <font>
      <sz val="10.0"/>
      <color rgb="FF000000"/>
      <name val="Calibri"/>
      <scheme val="minor"/>
    </font>
    <font>
      <sz val="12.0"/>
      <color theme="1"/>
      <name val="Calibri"/>
    </font>
    <font>
      <sz val="10.0"/>
      <color theme="1"/>
      <name val="Calibri"/>
    </font>
    <font>
      <b/>
      <sz val="12.0"/>
      <color theme="1"/>
      <name val="Calibri"/>
    </font>
    <font>
      <sz val="9.0"/>
      <color theme="1"/>
      <name val="Calibri"/>
    </font>
    <font>
      <sz val="10.0"/>
      <color rgb="FF000000"/>
      <name val="Calibri"/>
    </font>
    <font/>
    <font>
      <b/>
      <sz val="10.0"/>
      <color theme="1"/>
      <name val="Calibri"/>
    </font>
    <font>
      <sz val="7.0"/>
      <color theme="1"/>
      <name val="Calibri"/>
    </font>
    <font>
      <sz val="8.0"/>
      <color theme="1"/>
      <name val="Calibri"/>
    </font>
    <font>
      <sz val="8.0"/>
      <color theme="1"/>
      <name val="Arial"/>
    </font>
    <font>
      <sz val="7.0"/>
      <color theme="1"/>
      <name val="Arial"/>
    </font>
    <font>
      <b/>
      <sz val="8.0"/>
      <color theme="1"/>
      <name val="Calibri"/>
    </font>
    <font>
      <b/>
      <sz val="8.0"/>
      <color theme="1"/>
      <name val="Arial"/>
    </font>
    <font>
      <sz val="9.0"/>
      <color rgb="FFDD0806"/>
      <name val="Calibri"/>
    </font>
    <font>
      <sz val="9.0"/>
      <color theme="1"/>
      <name val="Arial"/>
    </font>
    <font>
      <sz val="9.0"/>
      <color rgb="FFFF0000"/>
      <name val="Calibri"/>
    </font>
    <font>
      <b/>
      <sz val="9.0"/>
      <color theme="1"/>
      <name val="Arial"/>
    </font>
    <font>
      <b/>
      <sz val="9.0"/>
      <color theme="1"/>
      <name val="Calibri"/>
    </font>
    <font>
      <b/>
      <i/>
      <sz val="8.0"/>
      <color theme="1"/>
      <name val="Calibri"/>
    </font>
    <font>
      <b/>
      <sz val="9.0"/>
      <color rgb="FFDD0806"/>
      <name val="Calibri"/>
    </font>
    <font>
      <b/>
      <sz val="9.0"/>
      <color rgb="FFC00000"/>
      <name val="Calibri"/>
    </font>
    <font>
      <sz val="9.0"/>
      <color rgb="FFC00000"/>
      <name val="Calibri"/>
    </font>
    <font>
      <sz val="9.0"/>
      <color rgb="FF980000"/>
      <name val="Calibri"/>
    </font>
    <font>
      <sz val="6.0"/>
      <color theme="1"/>
      <name val="Calibri"/>
    </font>
    <font>
      <sz val="9.0"/>
      <color rgb="FF000000"/>
      <name val="Calibri"/>
    </font>
    <font>
      <b/>
      <sz val="10.0"/>
      <color rgb="FF000000"/>
      <name val="Calibri"/>
    </font>
  </fonts>
  <fills count="13">
    <fill>
      <patternFill patternType="none"/>
    </fill>
    <fill>
      <patternFill patternType="lightGray"/>
    </fill>
    <fill>
      <patternFill patternType="solid">
        <fgColor rgb="FFFFD965"/>
        <bgColor rgb="FFFFD965"/>
      </patternFill>
    </fill>
    <fill>
      <patternFill patternType="solid">
        <fgColor rgb="FFFEF2CB"/>
        <bgColor rgb="FFFEF2CB"/>
      </patternFill>
    </fill>
    <fill>
      <patternFill patternType="solid">
        <fgColor rgb="FFCCC0D9"/>
        <bgColor rgb="FFCCC0D9"/>
      </patternFill>
    </fill>
    <fill>
      <patternFill patternType="solid">
        <fgColor rgb="FFE5DFEC"/>
        <bgColor rgb="FFE5DFEC"/>
      </patternFill>
    </fill>
    <fill>
      <patternFill patternType="solid">
        <fgColor rgb="FFFFC000"/>
        <bgColor rgb="FFFFC000"/>
      </patternFill>
    </fill>
    <fill>
      <patternFill patternType="solid">
        <fgColor rgb="FFFFCC00"/>
        <bgColor rgb="FFFFCC00"/>
      </patternFill>
    </fill>
    <fill>
      <patternFill patternType="solid">
        <fgColor rgb="FFFDE9D9"/>
        <bgColor rgb="FFFDE9D9"/>
      </patternFill>
    </fill>
    <fill>
      <patternFill patternType="solid">
        <fgColor rgb="FFFCF305"/>
        <bgColor rgb="FFFCF305"/>
      </patternFill>
    </fill>
    <fill>
      <patternFill patternType="solid">
        <fgColor rgb="FFDBE5F1"/>
        <bgColor rgb="FFDBE5F1"/>
      </patternFill>
    </fill>
    <fill>
      <patternFill patternType="solid">
        <fgColor rgb="FFDAEEF3"/>
        <bgColor rgb="FFDAEEF3"/>
      </patternFill>
    </fill>
    <fill>
      <patternFill patternType="solid">
        <fgColor rgb="FFFFFF00"/>
        <bgColor rgb="FFFFFF00"/>
      </patternFill>
    </fill>
  </fills>
  <borders count="37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left/>
      <right/>
      <top/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top style="medium">
        <color rgb="FF000000"/>
      </top>
    </border>
    <border>
      <left/>
      <right/>
      <top style="thin">
        <color rgb="FF000000"/>
      </top>
      <bottom/>
    </border>
  </borders>
  <cellStyleXfs count="1">
    <xf borderId="0" fillId="0" fontId="0" numFmtId="0" applyAlignment="1" applyFont="1"/>
  </cellStyleXfs>
  <cellXfs count="20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2" numFmtId="9" xfId="0" applyAlignment="1" applyFont="1" applyNumberFormat="1">
      <alignment readingOrder="0"/>
    </xf>
    <xf borderId="0" fillId="0" fontId="2" numFmtId="0" xfId="0" applyAlignment="1" applyFont="1">
      <alignment horizontal="center"/>
    </xf>
    <xf borderId="0" fillId="0" fontId="4" numFmtId="0" xfId="0" applyAlignment="1" applyFont="1">
      <alignment horizontal="center"/>
    </xf>
    <xf borderId="0" fillId="0" fontId="5" numFmtId="0" xfId="0" applyFont="1"/>
    <xf borderId="0" fillId="0" fontId="2" numFmtId="9" xfId="0" applyFont="1" applyNumberFormat="1"/>
    <xf borderId="0" fillId="0" fontId="2" numFmtId="164" xfId="0" applyFont="1" applyNumberFormat="1"/>
    <xf borderId="1" fillId="0" fontId="2" numFmtId="0" xfId="0" applyAlignment="1" applyBorder="1" applyFont="1">
      <alignment horizontal="center"/>
    </xf>
    <xf borderId="1" fillId="0" fontId="6" numFmtId="0" xfId="0" applyBorder="1" applyFont="1"/>
    <xf borderId="1" fillId="0" fontId="2" numFmtId="49" xfId="0" applyAlignment="1" applyBorder="1" applyFont="1" applyNumberFormat="1">
      <alignment horizontal="left"/>
    </xf>
    <xf borderId="1" fillId="0" fontId="4" numFmtId="0" xfId="0" applyAlignment="1" applyBorder="1" applyFont="1">
      <alignment horizontal="center" vertical="top"/>
    </xf>
    <xf borderId="1" fillId="0" fontId="4" numFmtId="49" xfId="0" applyAlignment="1" applyBorder="1" applyFont="1" applyNumberFormat="1">
      <alignment horizontal="left" vertical="top"/>
    </xf>
    <xf borderId="1" fillId="0" fontId="4" numFmtId="0" xfId="0" applyAlignment="1" applyBorder="1" applyFont="1">
      <alignment vertical="top"/>
    </xf>
    <xf borderId="0" fillId="0" fontId="4" numFmtId="0" xfId="0" applyAlignment="1" applyFont="1">
      <alignment horizontal="center" vertical="top"/>
    </xf>
    <xf borderId="2" fillId="0" fontId="1" numFmtId="0" xfId="0" applyAlignment="1" applyBorder="1" applyFont="1">
      <alignment horizontal="center"/>
    </xf>
    <xf borderId="3" fillId="0" fontId="2" numFmtId="0" xfId="0" applyAlignment="1" applyBorder="1" applyFont="1">
      <alignment horizontal="center"/>
    </xf>
    <xf borderId="4" fillId="0" fontId="6" numFmtId="0" xfId="0" applyBorder="1" applyFont="1"/>
    <xf borderId="5" fillId="0" fontId="6" numFmtId="0" xfId="0" applyBorder="1" applyFont="1"/>
    <xf borderId="6" fillId="0" fontId="1" numFmtId="0" xfId="0" applyAlignment="1" applyBorder="1" applyFont="1">
      <alignment horizontal="center"/>
    </xf>
    <xf borderId="6" fillId="0" fontId="7" numFmtId="0" xfId="0" applyAlignment="1" applyBorder="1" applyFont="1">
      <alignment horizontal="center" shrinkToFit="0" vertical="center" wrapText="1"/>
    </xf>
    <xf borderId="7" fillId="0" fontId="6" numFmtId="0" xfId="0" applyBorder="1" applyFont="1"/>
    <xf borderId="8" fillId="0" fontId="6" numFmtId="0" xfId="0" applyBorder="1" applyFont="1"/>
    <xf borderId="3" fillId="0" fontId="2" numFmtId="0" xfId="0" applyAlignment="1" applyBorder="1" applyFont="1">
      <alignment horizontal="center" vertical="center"/>
    </xf>
    <xf borderId="8" fillId="0" fontId="2" numFmtId="0" xfId="0" applyAlignment="1" applyBorder="1" applyFont="1">
      <alignment horizontal="center" vertical="center"/>
    </xf>
    <xf borderId="2" fillId="0" fontId="4" numFmtId="0" xfId="0" applyAlignment="1" applyBorder="1" applyFont="1">
      <alignment horizontal="center"/>
    </xf>
    <xf borderId="9" fillId="0" fontId="2" numFmtId="0" xfId="0" applyAlignment="1" applyBorder="1" applyFont="1">
      <alignment horizontal="center"/>
    </xf>
    <xf borderId="10" fillId="0" fontId="6" numFmtId="0" xfId="0" applyBorder="1" applyFont="1"/>
    <xf borderId="11" fillId="2" fontId="2" numFmtId="0" xfId="0" applyAlignment="1" applyBorder="1" applyFill="1" applyFont="1">
      <alignment horizontal="center"/>
    </xf>
    <xf borderId="11" fillId="3" fontId="2" numFmtId="0" xfId="0" applyAlignment="1" applyBorder="1" applyFill="1" applyFont="1">
      <alignment horizontal="center"/>
    </xf>
    <xf borderId="12" fillId="4" fontId="8" numFmtId="0" xfId="0" applyAlignment="1" applyBorder="1" applyFill="1" applyFont="1">
      <alignment horizontal="center"/>
    </xf>
    <xf borderId="2" fillId="0" fontId="8" numFmtId="0" xfId="0" applyAlignment="1" applyBorder="1" applyFont="1">
      <alignment horizontal="center"/>
    </xf>
    <xf borderId="13" fillId="5" fontId="8" numFmtId="0" xfId="0" applyAlignment="1" applyBorder="1" applyFill="1" applyFont="1">
      <alignment horizontal="center"/>
    </xf>
    <xf borderId="9" fillId="0" fontId="6" numFmtId="0" xfId="0" applyBorder="1" applyFont="1"/>
    <xf borderId="14" fillId="0" fontId="6" numFmtId="0" xfId="0" applyBorder="1" applyFont="1"/>
    <xf borderId="2" fillId="0" fontId="9" numFmtId="0" xfId="0" applyAlignment="1" applyBorder="1" applyFont="1">
      <alignment horizontal="center" shrinkToFit="0" wrapText="1"/>
    </xf>
    <xf borderId="10" fillId="0" fontId="10" numFmtId="0" xfId="0" applyAlignment="1" applyBorder="1" applyFont="1">
      <alignment horizontal="center" shrinkToFit="0" vertical="center" wrapText="1"/>
    </xf>
    <xf borderId="9" fillId="0" fontId="11" numFmtId="0" xfId="0" applyAlignment="1" applyBorder="1" applyFont="1">
      <alignment horizontal="center" vertical="center"/>
    </xf>
    <xf borderId="2" fillId="6" fontId="9" numFmtId="0" xfId="0" applyAlignment="1" applyBorder="1" applyFill="1" applyFont="1">
      <alignment horizontal="center" shrinkToFit="0" wrapText="1"/>
    </xf>
    <xf borderId="12" fillId="7" fontId="12" numFmtId="0" xfId="0" applyAlignment="1" applyBorder="1" applyFill="1" applyFont="1">
      <alignment horizontal="center" shrinkToFit="0" wrapText="1"/>
    </xf>
    <xf borderId="10" fillId="0" fontId="12" numFmtId="0" xfId="0" applyAlignment="1" applyBorder="1" applyFont="1">
      <alignment horizontal="center" shrinkToFit="0" wrapText="1"/>
    </xf>
    <xf borderId="8" fillId="0" fontId="8" numFmtId="0" xfId="0" applyAlignment="1" applyBorder="1" applyFont="1">
      <alignment horizontal="center"/>
    </xf>
    <xf borderId="6" fillId="0" fontId="8" numFmtId="0" xfId="0" applyAlignment="1" applyBorder="1" applyFont="1">
      <alignment horizontal="center"/>
    </xf>
    <xf borderId="13" fillId="2" fontId="8" numFmtId="0" xfId="0" applyAlignment="1" applyBorder="1" applyFont="1">
      <alignment horizontal="center"/>
    </xf>
    <xf borderId="12" fillId="3" fontId="8" numFmtId="0" xfId="0" applyAlignment="1" applyBorder="1" applyFont="1">
      <alignment horizontal="center"/>
    </xf>
    <xf borderId="10" fillId="0" fontId="8" numFmtId="0" xfId="0" applyAlignment="1" applyBorder="1" applyFont="1">
      <alignment horizontal="center"/>
    </xf>
    <xf borderId="12" fillId="5" fontId="8" numFmtId="0" xfId="0" applyAlignment="1" applyBorder="1" applyFont="1">
      <alignment horizontal="center"/>
    </xf>
    <xf borderId="15" fillId="0" fontId="10" numFmtId="0" xfId="0" applyAlignment="1" applyBorder="1" applyFont="1">
      <alignment horizontal="center" shrinkToFit="0" vertical="center" wrapText="1"/>
    </xf>
    <xf borderId="15" fillId="0" fontId="13" numFmtId="0" xfId="0" applyAlignment="1" applyBorder="1" applyFont="1">
      <alignment horizontal="center" shrinkToFit="0" vertical="center" wrapText="1"/>
    </xf>
    <xf borderId="12" fillId="7" fontId="9" numFmtId="0" xfId="0" applyAlignment="1" applyBorder="1" applyFont="1">
      <alignment horizontal="center"/>
    </xf>
    <xf borderId="10" fillId="0" fontId="9" numFmtId="0" xfId="0" applyAlignment="1" applyBorder="1" applyFont="1">
      <alignment horizontal="center" shrinkToFit="0" wrapText="1"/>
    </xf>
    <xf borderId="15" fillId="0" fontId="6" numFmtId="0" xfId="0" applyBorder="1" applyFont="1"/>
    <xf borderId="12" fillId="2" fontId="8" numFmtId="0" xfId="0" applyAlignment="1" applyBorder="1" applyFont="1">
      <alignment horizontal="center"/>
    </xf>
    <xf borderId="16" fillId="0" fontId="6" numFmtId="0" xfId="0" applyBorder="1" applyFont="1"/>
    <xf borderId="17" fillId="0" fontId="6" numFmtId="0" xfId="0" applyBorder="1" applyFont="1"/>
    <xf borderId="18" fillId="0" fontId="9" numFmtId="0" xfId="0" applyAlignment="1" applyBorder="1" applyFont="1">
      <alignment horizontal="center"/>
    </xf>
    <xf borderId="12" fillId="7" fontId="9" numFmtId="14" xfId="0" applyAlignment="1" applyBorder="1" applyFont="1" applyNumberFormat="1">
      <alignment horizontal="center"/>
    </xf>
    <xf borderId="10" fillId="0" fontId="9" numFmtId="0" xfId="0" applyAlignment="1" applyBorder="1" applyFont="1">
      <alignment horizontal="center"/>
    </xf>
    <xf borderId="18" fillId="0" fontId="4" numFmtId="0" xfId="0" applyAlignment="1" applyBorder="1" applyFont="1">
      <alignment horizontal="center"/>
    </xf>
    <xf borderId="18" fillId="0" fontId="14" numFmtId="0" xfId="0" applyAlignment="1" applyBorder="1" applyFont="1">
      <alignment horizontal="center"/>
    </xf>
    <xf borderId="18" fillId="2" fontId="14" numFmtId="0" xfId="0" applyAlignment="1" applyBorder="1" applyFont="1">
      <alignment horizontal="center"/>
    </xf>
    <xf borderId="18" fillId="3" fontId="14" numFmtId="0" xfId="0" applyAlignment="1" applyBorder="1" applyFont="1">
      <alignment horizontal="center"/>
    </xf>
    <xf borderId="3" fillId="0" fontId="4" numFmtId="0" xfId="0" applyAlignment="1" applyBorder="1" applyFont="1">
      <alignment horizontal="center" vertical="center"/>
    </xf>
    <xf borderId="10" fillId="0" fontId="9" numFmtId="0" xfId="0" applyBorder="1" applyFont="1"/>
    <xf borderId="18" fillId="0" fontId="4" numFmtId="3" xfId="0" applyAlignment="1" applyBorder="1" applyFont="1" applyNumberFormat="1">
      <alignment horizontal="center"/>
    </xf>
    <xf borderId="18" fillId="0" fontId="14" numFmtId="3" xfId="0" applyAlignment="1" applyBorder="1" applyFont="1" applyNumberFormat="1">
      <alignment horizontal="center"/>
    </xf>
    <xf borderId="18" fillId="2" fontId="14" numFmtId="3" xfId="0" applyAlignment="1" applyBorder="1" applyFont="1" applyNumberFormat="1">
      <alignment horizontal="center"/>
    </xf>
    <xf borderId="18" fillId="3" fontId="14" numFmtId="3" xfId="0" applyAlignment="1" applyBorder="1" applyFont="1" applyNumberFormat="1">
      <alignment horizontal="center"/>
    </xf>
    <xf borderId="18" fillId="4" fontId="4" numFmtId="3" xfId="0" applyAlignment="1" applyBorder="1" applyFont="1" applyNumberFormat="1">
      <alignment horizontal="center"/>
    </xf>
    <xf borderId="18" fillId="5" fontId="4" numFmtId="3" xfId="0" applyAlignment="1" applyBorder="1" applyFont="1" applyNumberFormat="1">
      <alignment horizontal="center"/>
    </xf>
    <xf borderId="3" fillId="0" fontId="4" numFmtId="0" xfId="0" applyAlignment="1" applyBorder="1" applyFont="1">
      <alignment horizontal="left"/>
    </xf>
    <xf borderId="2" fillId="0" fontId="4" numFmtId="3" xfId="0" applyAlignment="1" applyBorder="1" applyFont="1" applyNumberFormat="1">
      <alignment horizontal="center"/>
    </xf>
    <xf borderId="18" fillId="7" fontId="4" numFmtId="3" xfId="0" applyAlignment="1" applyBorder="1" applyFont="1" applyNumberFormat="1">
      <alignment horizontal="center"/>
    </xf>
    <xf borderId="18" fillId="2" fontId="4" numFmtId="3" xfId="0" applyAlignment="1" applyBorder="1" applyFont="1" applyNumberFormat="1">
      <alignment horizontal="center"/>
    </xf>
    <xf borderId="18" fillId="3" fontId="4" numFmtId="3" xfId="0" applyAlignment="1" applyBorder="1" applyFont="1" applyNumberFormat="1">
      <alignment horizontal="center"/>
    </xf>
    <xf borderId="18" fillId="0" fontId="2" numFmtId="38" xfId="0" applyAlignment="1" applyBorder="1" applyFont="1" applyNumberFormat="1">
      <alignment horizontal="center"/>
    </xf>
    <xf borderId="18" fillId="8" fontId="9" numFmtId="0" xfId="0" applyAlignment="1" applyBorder="1" applyFill="1" applyFont="1">
      <alignment horizontal="center"/>
    </xf>
    <xf borderId="18" fillId="0" fontId="4" numFmtId="3" xfId="0" applyAlignment="1" applyBorder="1" applyFont="1" applyNumberFormat="1">
      <alignment horizontal="center" readingOrder="0"/>
    </xf>
    <xf borderId="18" fillId="0" fontId="15" numFmtId="37" xfId="0" applyAlignment="1" applyBorder="1" applyFont="1" applyNumberFormat="1">
      <alignment horizontal="center"/>
    </xf>
    <xf borderId="18" fillId="9" fontId="15" numFmtId="165" xfId="0" applyBorder="1" applyFill="1" applyFont="1" applyNumberFormat="1"/>
    <xf borderId="18" fillId="0" fontId="15" numFmtId="165" xfId="0" applyBorder="1" applyFont="1" applyNumberFormat="1"/>
    <xf borderId="18" fillId="0" fontId="4" numFmtId="38" xfId="0" applyAlignment="1" applyBorder="1" applyFont="1" applyNumberFormat="1">
      <alignment horizontal="center"/>
    </xf>
    <xf borderId="15" fillId="0" fontId="4" numFmtId="3" xfId="0" applyAlignment="1" applyBorder="1" applyFont="1" applyNumberFormat="1">
      <alignment horizontal="center"/>
    </xf>
    <xf borderId="9" fillId="0" fontId="9" numFmtId="0" xfId="0" applyBorder="1" applyFont="1"/>
    <xf borderId="18" fillId="10" fontId="9" numFmtId="0" xfId="0" applyAlignment="1" applyBorder="1" applyFill="1" applyFont="1">
      <alignment horizontal="center"/>
    </xf>
    <xf borderId="18" fillId="11" fontId="9" numFmtId="0" xfId="0" applyAlignment="1" applyBorder="1" applyFill="1" applyFont="1">
      <alignment horizontal="center"/>
    </xf>
    <xf borderId="4" fillId="0" fontId="4" numFmtId="0" xfId="0" applyAlignment="1" applyBorder="1" applyFont="1">
      <alignment horizontal="left"/>
    </xf>
    <xf borderId="5" fillId="0" fontId="4" numFmtId="0" xfId="0" applyAlignment="1" applyBorder="1" applyFont="1">
      <alignment horizontal="left"/>
    </xf>
    <xf borderId="18" fillId="5" fontId="9" numFmtId="0" xfId="0" applyAlignment="1" applyBorder="1" applyFont="1">
      <alignment horizontal="center"/>
    </xf>
    <xf borderId="18" fillId="0" fontId="16" numFmtId="3" xfId="0" applyAlignment="1" applyBorder="1" applyFont="1" applyNumberFormat="1">
      <alignment horizontal="center"/>
    </xf>
    <xf borderId="18" fillId="2" fontId="16" numFmtId="3" xfId="0" applyAlignment="1" applyBorder="1" applyFont="1" applyNumberFormat="1">
      <alignment horizontal="center"/>
    </xf>
    <xf borderId="18" fillId="3" fontId="16" numFmtId="3" xfId="0" applyAlignment="1" applyBorder="1" applyFont="1" applyNumberFormat="1">
      <alignment horizontal="center"/>
    </xf>
    <xf borderId="13" fillId="2" fontId="4" numFmtId="3" xfId="0" applyAlignment="1" applyBorder="1" applyFont="1" applyNumberFormat="1">
      <alignment horizontal="center"/>
    </xf>
    <xf borderId="13" fillId="3" fontId="4" numFmtId="3" xfId="0" applyAlignment="1" applyBorder="1" applyFont="1" applyNumberFormat="1">
      <alignment horizontal="center"/>
    </xf>
    <xf borderId="13" fillId="4" fontId="4" numFmtId="3" xfId="0" applyAlignment="1" applyBorder="1" applyFont="1" applyNumberFormat="1">
      <alignment horizontal="center"/>
    </xf>
    <xf borderId="13" fillId="5" fontId="4" numFmtId="3" xfId="0" applyAlignment="1" applyBorder="1" applyFont="1" applyNumberFormat="1">
      <alignment horizontal="center"/>
    </xf>
    <xf borderId="13" fillId="7" fontId="4" numFmtId="3" xfId="0" applyAlignment="1" applyBorder="1" applyFont="1" applyNumberFormat="1">
      <alignment horizontal="center"/>
    </xf>
    <xf borderId="19" fillId="0" fontId="4" numFmtId="3" xfId="0" applyAlignment="1" applyBorder="1" applyFont="1" applyNumberFormat="1">
      <alignment horizontal="center"/>
    </xf>
    <xf borderId="19" fillId="2" fontId="4" numFmtId="3" xfId="0" applyAlignment="1" applyBorder="1" applyFont="1" applyNumberFormat="1">
      <alignment horizontal="center"/>
    </xf>
    <xf borderId="19" fillId="3" fontId="4" numFmtId="3" xfId="0" applyAlignment="1" applyBorder="1" applyFont="1" applyNumberFormat="1">
      <alignment horizontal="center"/>
    </xf>
    <xf borderId="19" fillId="4" fontId="4" numFmtId="3" xfId="0" applyAlignment="1" applyBorder="1" applyFont="1" applyNumberFormat="1">
      <alignment horizontal="center"/>
    </xf>
    <xf borderId="19" fillId="5" fontId="4" numFmtId="3" xfId="0" applyAlignment="1" applyBorder="1" applyFont="1" applyNumberFormat="1">
      <alignment horizontal="center"/>
    </xf>
    <xf borderId="19" fillId="0" fontId="15" numFmtId="37" xfId="0" applyAlignment="1" applyBorder="1" applyFont="1" applyNumberFormat="1">
      <alignment horizontal="center"/>
    </xf>
    <xf borderId="19" fillId="0" fontId="17" numFmtId="165" xfId="0" applyBorder="1" applyFont="1" applyNumberFormat="1"/>
    <xf borderId="20" fillId="0" fontId="15" numFmtId="37" xfId="0" applyAlignment="1" applyBorder="1" applyFont="1" applyNumberFormat="1">
      <alignment horizontal="center"/>
    </xf>
    <xf borderId="20" fillId="0" fontId="17" numFmtId="165" xfId="0" applyBorder="1" applyFont="1" applyNumberFormat="1"/>
    <xf borderId="19" fillId="7" fontId="4" numFmtId="3" xfId="0" applyAlignment="1" applyBorder="1" applyFont="1" applyNumberFormat="1">
      <alignment horizontal="center"/>
    </xf>
    <xf borderId="2" fillId="0" fontId="4" numFmtId="38" xfId="0" applyAlignment="1" applyBorder="1" applyFont="1" applyNumberFormat="1">
      <alignment horizontal="center"/>
    </xf>
    <xf borderId="21" fillId="0" fontId="4" numFmtId="0" xfId="0" applyAlignment="1" applyBorder="1" applyFont="1">
      <alignment horizontal="left"/>
    </xf>
    <xf borderId="22" fillId="0" fontId="6" numFmtId="0" xfId="0" applyBorder="1" applyFont="1"/>
    <xf borderId="23" fillId="0" fontId="6" numFmtId="0" xfId="0" applyBorder="1" applyFont="1"/>
    <xf borderId="24" fillId="0" fontId="9" numFmtId="0" xfId="0" applyAlignment="1" applyBorder="1" applyFont="1">
      <alignment horizontal="center" vertical="center"/>
    </xf>
    <xf borderId="20" fillId="0" fontId="7" numFmtId="3" xfId="0" applyAlignment="1" applyBorder="1" applyFont="1" applyNumberFormat="1">
      <alignment horizontal="center" vertical="center"/>
    </xf>
    <xf borderId="20" fillId="2" fontId="7" numFmtId="3" xfId="0" applyAlignment="1" applyBorder="1" applyFont="1" applyNumberFormat="1">
      <alignment horizontal="center" vertical="center"/>
    </xf>
    <xf borderId="20" fillId="3" fontId="7" numFmtId="3" xfId="0" applyAlignment="1" applyBorder="1" applyFont="1" applyNumberFormat="1">
      <alignment horizontal="center" vertical="center"/>
    </xf>
    <xf borderId="20" fillId="4" fontId="7" numFmtId="3" xfId="0" applyAlignment="1" applyBorder="1" applyFont="1" applyNumberFormat="1">
      <alignment horizontal="center" vertical="center"/>
    </xf>
    <xf borderId="20" fillId="5" fontId="7" numFmtId="3" xfId="0" applyAlignment="1" applyBorder="1" applyFont="1" applyNumberFormat="1">
      <alignment horizontal="center" vertical="center"/>
    </xf>
    <xf borderId="25" fillId="0" fontId="7" numFmtId="0" xfId="0" applyAlignment="1" applyBorder="1" applyFont="1">
      <alignment horizontal="center" vertical="center"/>
    </xf>
    <xf borderId="26" fillId="0" fontId="6" numFmtId="0" xfId="0" applyBorder="1" applyFont="1"/>
    <xf borderId="27" fillId="0" fontId="6" numFmtId="0" xfId="0" applyBorder="1" applyFont="1"/>
    <xf borderId="28" fillId="7" fontId="7" numFmtId="3" xfId="0" applyAlignment="1" applyBorder="1" applyFont="1" applyNumberFormat="1">
      <alignment horizontal="center" vertical="center"/>
    </xf>
    <xf borderId="27" fillId="0" fontId="7" numFmtId="3" xfId="0" applyAlignment="1" applyBorder="1" applyFont="1" applyNumberFormat="1">
      <alignment horizontal="center" vertical="center"/>
    </xf>
    <xf borderId="29" fillId="0" fontId="9" numFmtId="0" xfId="0" applyAlignment="1" applyBorder="1" applyFont="1">
      <alignment vertical="center"/>
    </xf>
    <xf borderId="15" fillId="0" fontId="9" numFmtId="0" xfId="0" applyAlignment="1" applyBorder="1" applyFont="1">
      <alignment horizontal="center"/>
    </xf>
    <xf borderId="30" fillId="2" fontId="4" numFmtId="3" xfId="0" applyAlignment="1" applyBorder="1" applyFont="1" applyNumberFormat="1">
      <alignment horizontal="center"/>
    </xf>
    <xf borderId="30" fillId="3" fontId="4" numFmtId="3" xfId="0" applyAlignment="1" applyBorder="1" applyFont="1" applyNumberFormat="1">
      <alignment horizontal="center"/>
    </xf>
    <xf borderId="15" fillId="0" fontId="4" numFmtId="38" xfId="0" applyAlignment="1" applyBorder="1" applyFont="1" applyNumberFormat="1">
      <alignment horizontal="center"/>
    </xf>
    <xf borderId="31" fillId="0" fontId="4" numFmtId="0" xfId="0" applyAlignment="1" applyBorder="1" applyFont="1">
      <alignment horizontal="center"/>
    </xf>
    <xf borderId="32" fillId="0" fontId="6" numFmtId="0" xfId="0" applyBorder="1" applyFont="1"/>
    <xf borderId="33" fillId="0" fontId="6" numFmtId="0" xfId="0" applyBorder="1" applyFont="1"/>
    <xf borderId="18" fillId="0" fontId="9" numFmtId="0" xfId="0" applyAlignment="1" applyBorder="1" applyFont="1">
      <alignment horizontal="center" shrinkToFit="0" vertical="center" wrapText="1"/>
    </xf>
    <xf borderId="18" fillId="0" fontId="18" numFmtId="0" xfId="0" applyAlignment="1" applyBorder="1" applyFont="1">
      <alignment horizontal="left"/>
    </xf>
    <xf borderId="5" fillId="0" fontId="9" numFmtId="0" xfId="0" applyAlignment="1" applyBorder="1" applyFont="1">
      <alignment horizontal="center" shrinkToFit="0" vertical="center" wrapText="1"/>
    </xf>
    <xf borderId="5" fillId="0" fontId="10" numFmtId="0" xfId="0" applyAlignment="1" applyBorder="1" applyFont="1">
      <alignment horizontal="left"/>
    </xf>
    <xf borderId="18" fillId="0" fontId="9" numFmtId="3" xfId="0" applyAlignment="1" applyBorder="1" applyFont="1" applyNumberFormat="1">
      <alignment horizontal="center"/>
    </xf>
    <xf borderId="18" fillId="0" fontId="18" numFmtId="3" xfId="0" applyAlignment="1" applyBorder="1" applyFont="1" applyNumberFormat="1">
      <alignment horizontal="center"/>
    </xf>
    <xf borderId="18" fillId="2" fontId="18" numFmtId="3" xfId="0" applyAlignment="1" applyBorder="1" applyFont="1" applyNumberFormat="1">
      <alignment horizontal="center"/>
    </xf>
    <xf borderId="18" fillId="3" fontId="18" numFmtId="3" xfId="0" applyAlignment="1" applyBorder="1" applyFont="1" applyNumberFormat="1">
      <alignment horizontal="center"/>
    </xf>
    <xf borderId="18" fillId="4" fontId="18" numFmtId="3" xfId="0" applyAlignment="1" applyBorder="1" applyFont="1" applyNumberFormat="1">
      <alignment horizontal="center"/>
    </xf>
    <xf borderId="18" fillId="5" fontId="18" numFmtId="3" xfId="0" applyAlignment="1" applyBorder="1" applyFont="1" applyNumberFormat="1">
      <alignment horizontal="center"/>
    </xf>
    <xf borderId="2" fillId="0" fontId="19" numFmtId="0" xfId="0" applyAlignment="1" applyBorder="1" applyFont="1">
      <alignment horizontal="right"/>
    </xf>
    <xf borderId="20" fillId="0" fontId="18" numFmtId="3" xfId="0" applyAlignment="1" applyBorder="1" applyFont="1" applyNumberFormat="1">
      <alignment horizontal="center"/>
    </xf>
    <xf borderId="20" fillId="7" fontId="18" numFmtId="3" xfId="0" applyAlignment="1" applyBorder="1" applyFont="1" applyNumberFormat="1">
      <alignment horizontal="center"/>
    </xf>
    <xf borderId="10" fillId="0" fontId="18" numFmtId="3" xfId="0" applyAlignment="1" applyBorder="1" applyFont="1" applyNumberFormat="1">
      <alignment horizontal="center"/>
    </xf>
    <xf borderId="19" fillId="0" fontId="4" numFmtId="0" xfId="0" applyAlignment="1" applyBorder="1" applyFont="1">
      <alignment horizontal="center"/>
    </xf>
    <xf borderId="30" fillId="7" fontId="4" numFmtId="3" xfId="0" applyAlignment="1" applyBorder="1" applyFont="1" applyNumberFormat="1">
      <alignment horizontal="center"/>
    </xf>
    <xf borderId="18" fillId="5" fontId="20" numFmtId="3" xfId="0" applyAlignment="1" applyBorder="1" applyFont="1" applyNumberFormat="1">
      <alignment horizontal="center"/>
    </xf>
    <xf borderId="18" fillId="0" fontId="10" numFmtId="0" xfId="0" applyAlignment="1" applyBorder="1" applyFont="1">
      <alignment horizontal="left"/>
    </xf>
    <xf borderId="18" fillId="5" fontId="4" numFmtId="3" xfId="0" applyAlignment="1" applyBorder="1" applyFont="1" applyNumberFormat="1">
      <alignment horizontal="center" readingOrder="0"/>
    </xf>
    <xf borderId="18" fillId="0" fontId="9" numFmtId="0" xfId="0" applyAlignment="1" applyBorder="1" applyFont="1">
      <alignment horizontal="left"/>
    </xf>
    <xf borderId="18" fillId="0" fontId="19" numFmtId="0" xfId="0" applyAlignment="1" applyBorder="1" applyFont="1">
      <alignment horizontal="right"/>
    </xf>
    <xf borderId="19" fillId="0" fontId="18" numFmtId="3" xfId="0" applyAlignment="1" applyBorder="1" applyFont="1" applyNumberFormat="1">
      <alignment horizontal="center"/>
    </xf>
    <xf borderId="20" fillId="0" fontId="15" numFmtId="165" xfId="0" applyBorder="1" applyFont="1" applyNumberFormat="1"/>
    <xf borderId="19" fillId="7" fontId="18" numFmtId="3" xfId="0" applyAlignment="1" applyBorder="1" applyFont="1" applyNumberFormat="1">
      <alignment horizontal="center"/>
    </xf>
    <xf borderId="15" fillId="0" fontId="18" numFmtId="3" xfId="0" applyAlignment="1" applyBorder="1" applyFont="1" applyNumberFormat="1">
      <alignment horizontal="center"/>
    </xf>
    <xf borderId="0" fillId="0" fontId="5" numFmtId="9" xfId="0" applyFont="1" applyNumberFormat="1"/>
    <xf borderId="18" fillId="0" fontId="12" numFmtId="0" xfId="0" applyAlignment="1" applyBorder="1" applyFont="1">
      <alignment horizontal="right"/>
    </xf>
    <xf borderId="19" fillId="0" fontId="15" numFmtId="165" xfId="0" applyBorder="1" applyFont="1" applyNumberFormat="1"/>
    <xf borderId="18" fillId="12" fontId="21" numFmtId="3" xfId="0" applyAlignment="1" applyBorder="1" applyFill="1" applyFont="1" applyNumberFormat="1">
      <alignment horizontal="center"/>
    </xf>
    <xf borderId="18" fillId="12" fontId="22" numFmtId="3" xfId="0" applyAlignment="1" applyBorder="1" applyFont="1" applyNumberFormat="1">
      <alignment horizontal="center"/>
    </xf>
    <xf borderId="14" fillId="0" fontId="10" numFmtId="0" xfId="0" applyAlignment="1" applyBorder="1" applyFont="1">
      <alignment horizontal="left"/>
    </xf>
    <xf borderId="18" fillId="12" fontId="23" numFmtId="3" xfId="0" applyAlignment="1" applyBorder="1" applyFont="1" applyNumberFormat="1">
      <alignment horizontal="center"/>
    </xf>
    <xf borderId="18" fillId="0" fontId="20" numFmtId="3" xfId="0" applyAlignment="1" applyBorder="1" applyFont="1" applyNumberFormat="1">
      <alignment horizontal="center"/>
    </xf>
    <xf borderId="5" fillId="0" fontId="9" numFmtId="0" xfId="0" applyAlignment="1" applyBorder="1" applyFont="1">
      <alignment horizontal="left"/>
    </xf>
    <xf borderId="5" fillId="0" fontId="12" numFmtId="0" xfId="0" applyAlignment="1" applyBorder="1" applyFont="1">
      <alignment horizontal="left"/>
    </xf>
    <xf borderId="3" fillId="0" fontId="4" numFmtId="0" xfId="0" applyAlignment="1" applyBorder="1" applyFont="1">
      <alignment horizontal="center"/>
    </xf>
    <xf borderId="13" fillId="5" fontId="4" numFmtId="3" xfId="0" applyAlignment="1" applyBorder="1" applyFont="1" applyNumberFormat="1">
      <alignment horizontal="center" readingOrder="0"/>
    </xf>
    <xf borderId="21" fillId="0" fontId="18" numFmtId="0" xfId="0" applyAlignment="1" applyBorder="1" applyFont="1">
      <alignment horizontal="center"/>
    </xf>
    <xf borderId="20" fillId="7" fontId="7" numFmtId="3" xfId="0" applyAlignment="1" applyBorder="1" applyFont="1" applyNumberFormat="1">
      <alignment horizontal="center" vertical="center"/>
    </xf>
    <xf borderId="34" fillId="0" fontId="9" numFmtId="0" xfId="0" applyAlignment="1" applyBorder="1" applyFont="1">
      <alignment vertical="center"/>
    </xf>
    <xf borderId="0" fillId="0" fontId="24" numFmtId="0" xfId="0" applyAlignment="1" applyFont="1">
      <alignment horizontal="left"/>
    </xf>
    <xf borderId="11" fillId="2" fontId="24" numFmtId="0" xfId="0" applyAlignment="1" applyBorder="1" applyFont="1">
      <alignment horizontal="left"/>
    </xf>
    <xf borderId="11" fillId="3" fontId="24" numFmtId="0" xfId="0" applyAlignment="1" applyBorder="1" applyFont="1">
      <alignment horizontal="left"/>
    </xf>
    <xf borderId="35" fillId="0" fontId="9" numFmtId="0" xfId="0" applyAlignment="1" applyBorder="1" applyFont="1">
      <alignment horizontal="center" vertical="center"/>
    </xf>
    <xf borderId="35" fillId="0" fontId="6" numFmtId="0" xfId="0" applyBorder="1" applyFont="1"/>
    <xf borderId="0" fillId="0" fontId="9" numFmtId="0" xfId="0" applyAlignment="1" applyFont="1">
      <alignment horizontal="center" vertical="center"/>
    </xf>
    <xf borderId="11" fillId="2" fontId="1" numFmtId="0" xfId="0" applyBorder="1" applyFont="1"/>
    <xf borderId="11" fillId="3" fontId="1" numFmtId="0" xfId="0" applyBorder="1" applyFont="1"/>
    <xf borderId="0" fillId="0" fontId="9" numFmtId="0" xfId="0" applyAlignment="1" applyFont="1">
      <alignment horizontal="center" shrinkToFit="0" wrapText="1"/>
    </xf>
    <xf borderId="0" fillId="0" fontId="9" numFmtId="0" xfId="0" applyFont="1"/>
    <xf borderId="0" fillId="0" fontId="4" numFmtId="3" xfId="0" applyFont="1" applyNumberFormat="1"/>
    <xf borderId="11" fillId="2" fontId="4" numFmtId="3" xfId="0" applyBorder="1" applyFont="1" applyNumberFormat="1"/>
    <xf borderId="11" fillId="3" fontId="4" numFmtId="3" xfId="0" applyBorder="1" applyFont="1" applyNumberFormat="1"/>
    <xf borderId="0" fillId="0" fontId="4" numFmtId="0" xfId="0" applyFont="1"/>
    <xf borderId="11" fillId="2" fontId="5" numFmtId="0" xfId="0" applyBorder="1" applyFont="1"/>
    <xf borderId="11" fillId="3" fontId="5" numFmtId="0" xfId="0" applyBorder="1" applyFont="1"/>
    <xf borderId="0" fillId="0" fontId="25" numFmtId="166" xfId="0" applyFont="1" applyNumberFormat="1"/>
    <xf borderId="11" fillId="2" fontId="25" numFmtId="166" xfId="0" applyBorder="1" applyFont="1" applyNumberFormat="1"/>
    <xf borderId="11" fillId="3" fontId="25" numFmtId="166" xfId="0" applyBorder="1" applyFont="1" applyNumberFormat="1"/>
    <xf borderId="0" fillId="0" fontId="5" numFmtId="3" xfId="0" applyFont="1" applyNumberFormat="1"/>
    <xf borderId="11" fillId="2" fontId="5" numFmtId="3" xfId="0" applyBorder="1" applyFont="1" applyNumberFormat="1"/>
    <xf borderId="11" fillId="3" fontId="5" numFmtId="3" xfId="0" applyBorder="1" applyFont="1" applyNumberFormat="1"/>
    <xf borderId="7" fillId="0" fontId="26" numFmtId="3" xfId="0" applyBorder="1" applyFont="1" applyNumberFormat="1"/>
    <xf borderId="36" fillId="2" fontId="26" numFmtId="3" xfId="0" applyBorder="1" applyFont="1" applyNumberFormat="1"/>
    <xf borderId="36" fillId="3" fontId="26" numFmtId="3" xfId="0" applyBorder="1" applyFont="1" applyNumberFormat="1"/>
    <xf borderId="0" fillId="0" fontId="26" numFmtId="3" xfId="0" applyFont="1" applyNumberFormat="1"/>
    <xf borderId="11" fillId="2" fontId="5" numFmtId="9" xfId="0" applyBorder="1" applyFont="1" applyNumberFormat="1"/>
    <xf borderId="11" fillId="3" fontId="5" numFmtId="9" xfId="0" applyBorder="1" applyFont="1" applyNumberFormat="1"/>
    <xf borderId="0" fillId="0" fontId="26" numFmtId="0" xfId="0" applyFont="1"/>
  </cellXfs>
  <cellStyles count="1">
    <cellStyle xfId="0" name="Normal" builtinId="0"/>
  </cellStyles>
  <dxfs count="4">
    <dxf>
      <font>
        <color rgb="FFF20884"/>
      </font>
      <fill>
        <patternFill patternType="solid">
          <fgColor rgb="FFFF99CC"/>
          <bgColor rgb="FFFF99CC"/>
        </patternFill>
      </fill>
      <border/>
    </dxf>
    <dxf>
      <font>
        <color rgb="FF006411"/>
      </font>
      <fill>
        <patternFill patternType="solid">
          <fgColor rgb="FFCCFFCC"/>
          <bgColor rgb="FFCCFFCC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8.0" topLeftCell="A9" activePane="bottomLeft" state="frozen"/>
      <selection activeCell="B10" sqref="B10" pane="bottomLeft"/>
    </sheetView>
  </sheetViews>
  <sheetFormatPr customHeight="1" defaultColWidth="14.43" defaultRowHeight="15.0"/>
  <cols>
    <col customWidth="1" min="1" max="1" width="2.86"/>
    <col customWidth="1" min="2" max="3" width="11.57"/>
    <col customWidth="1" min="4" max="9" width="10.71"/>
    <col customWidth="1" min="10" max="10" width="9.29"/>
    <col customWidth="1" min="11" max="12" width="11.57"/>
    <col customWidth="1" min="13" max="13" width="11.86"/>
    <col customWidth="1" hidden="1" min="14" max="14" width="11.86"/>
    <col customWidth="1" min="15" max="15" width="10.57"/>
    <col customWidth="1" min="16" max="16" width="2.86"/>
    <col customWidth="1" min="17" max="17" width="16.29"/>
    <col customWidth="1" min="18" max="18" width="10.71"/>
    <col customWidth="1" min="19" max="19" width="30.86"/>
    <col customWidth="1" min="20" max="20" width="11.0"/>
    <col customWidth="1" min="21" max="21" width="11.57"/>
    <col customWidth="1" min="22" max="22" width="7.29"/>
    <col customWidth="1" min="23" max="23" width="8.29"/>
    <col customWidth="1" min="24" max="24" width="8.43"/>
    <col customWidth="1" min="25" max="25" width="13.0"/>
    <col customWidth="1" min="26" max="26" width="12.14"/>
    <col customWidth="1" hidden="1" min="27" max="27" width="12.43"/>
    <col customWidth="1" hidden="1" min="28" max="28" width="10.14"/>
    <col customWidth="1" min="29" max="29" width="2.86"/>
    <col customWidth="1" min="30" max="30" width="3.43"/>
    <col customWidth="1" min="31" max="32" width="14.43"/>
  </cols>
  <sheetData>
    <row r="1" ht="15.75" customHeight="1">
      <c r="A1" s="1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4" t="s">
        <v>0</v>
      </c>
      <c r="T1" s="3"/>
      <c r="U1" s="5">
        <v>0.025</v>
      </c>
      <c r="V1" s="3"/>
      <c r="W1" s="3"/>
      <c r="X1" s="3"/>
      <c r="Y1" s="6"/>
      <c r="AA1" s="6"/>
      <c r="AB1" s="6"/>
      <c r="AC1" s="7"/>
      <c r="AD1" s="3"/>
      <c r="AE1" s="8"/>
      <c r="AF1" s="8"/>
    </row>
    <row r="2" ht="15.75" customHeight="1">
      <c r="A2" s="4" t="s">
        <v>1</v>
      </c>
      <c r="C2" s="2"/>
      <c r="D2" s="2"/>
      <c r="E2" s="2"/>
      <c r="F2" s="2"/>
      <c r="G2" s="2"/>
      <c r="H2" s="2"/>
      <c r="I2" s="2"/>
      <c r="J2" s="2"/>
      <c r="K2" s="9">
        <f>SUM(K46-$G$46)/$G$46</f>
        <v>0.1160871961</v>
      </c>
      <c r="L2" s="3"/>
      <c r="M2" s="3"/>
      <c r="N2" s="3"/>
      <c r="O2" s="3"/>
      <c r="P2" s="4" t="s">
        <v>2</v>
      </c>
      <c r="T2" s="10">
        <f>SUM(M46*(1+U1))</f>
        <v>80975</v>
      </c>
      <c r="U2" s="10">
        <f>SUM(T2/12)</f>
        <v>6747.916667</v>
      </c>
      <c r="V2" s="3"/>
      <c r="W2" s="3"/>
      <c r="X2" s="3"/>
      <c r="Y2" s="6"/>
      <c r="AA2" s="6"/>
      <c r="AB2" s="6"/>
      <c r="AC2" s="7"/>
      <c r="AD2" s="3"/>
      <c r="AE2" s="8"/>
      <c r="AF2" s="8"/>
    </row>
    <row r="3" ht="15.75" customHeight="1">
      <c r="A3" s="4" t="s">
        <v>3</v>
      </c>
      <c r="C3" s="2"/>
      <c r="D3" s="2"/>
      <c r="E3" s="2"/>
      <c r="F3" s="2"/>
      <c r="G3" s="2"/>
      <c r="H3" s="2"/>
      <c r="I3" s="2"/>
      <c r="J3" s="2"/>
      <c r="K3" s="8"/>
      <c r="L3" s="3"/>
      <c r="M3" s="3"/>
      <c r="N3" s="3"/>
      <c r="O3" s="3"/>
      <c r="P3" s="11" t="s">
        <v>4</v>
      </c>
      <c r="Q3" s="12"/>
      <c r="R3" s="12"/>
      <c r="S3" s="12"/>
      <c r="T3" s="13" t="s">
        <v>5</v>
      </c>
      <c r="U3" s="13"/>
      <c r="V3" s="3"/>
      <c r="W3" s="3"/>
      <c r="X3" s="3"/>
      <c r="Y3" s="11" t="s">
        <v>5</v>
      </c>
      <c r="Z3" s="12"/>
      <c r="AA3" s="6"/>
      <c r="AB3" s="6"/>
      <c r="AC3" s="7"/>
      <c r="AD3" s="3"/>
      <c r="AE3" s="8"/>
      <c r="AF3" s="8"/>
    </row>
    <row r="4" ht="15.75" customHeight="1">
      <c r="A4" s="1"/>
      <c r="C4" s="2"/>
      <c r="D4" s="2"/>
      <c r="E4" s="2"/>
      <c r="F4" s="2"/>
      <c r="G4" s="2"/>
      <c r="H4" s="2"/>
      <c r="I4" s="2"/>
      <c r="J4" s="2"/>
      <c r="K4" s="3"/>
      <c r="L4" s="3"/>
      <c r="M4" s="3"/>
      <c r="N4" s="3"/>
      <c r="O4" s="3"/>
      <c r="P4" s="14" t="s">
        <v>6</v>
      </c>
      <c r="Q4" s="12"/>
      <c r="R4" s="12"/>
      <c r="S4" s="12"/>
      <c r="T4" s="15" t="s">
        <v>7</v>
      </c>
      <c r="U4" s="15"/>
      <c r="V4" s="16"/>
      <c r="W4" s="16"/>
      <c r="X4" s="16"/>
      <c r="Y4" s="14" t="s">
        <v>7</v>
      </c>
      <c r="Z4" s="12"/>
      <c r="AA4" s="17"/>
      <c r="AB4" s="17"/>
      <c r="AC4" s="7"/>
      <c r="AD4" s="3"/>
      <c r="AE4" s="8"/>
      <c r="AF4" s="8"/>
    </row>
    <row r="5" ht="15.75" customHeight="1">
      <c r="A5" s="18"/>
      <c r="B5" s="19" t="s">
        <v>8</v>
      </c>
      <c r="C5" s="20"/>
      <c r="D5" s="20"/>
      <c r="E5" s="20"/>
      <c r="F5" s="20"/>
      <c r="G5" s="20"/>
      <c r="H5" s="20"/>
      <c r="I5" s="20"/>
      <c r="J5" s="20"/>
      <c r="K5" s="21"/>
      <c r="L5" s="22"/>
      <c r="M5" s="22"/>
      <c r="N5" s="22"/>
      <c r="O5" s="22"/>
      <c r="P5" s="23" t="s">
        <v>9</v>
      </c>
      <c r="Q5" s="24"/>
      <c r="R5" s="24"/>
      <c r="S5" s="25"/>
      <c r="T5" s="26" t="s">
        <v>10</v>
      </c>
      <c r="U5" s="20"/>
      <c r="V5" s="20"/>
      <c r="W5" s="20"/>
      <c r="X5" s="20"/>
      <c r="Y5" s="20"/>
      <c r="Z5" s="21"/>
      <c r="AA5" s="27"/>
      <c r="AB5" s="27"/>
      <c r="AC5" s="28"/>
      <c r="AD5" s="29"/>
      <c r="AE5" s="8"/>
      <c r="AF5" s="8"/>
    </row>
    <row r="6" ht="15.75" customHeight="1">
      <c r="A6" s="30"/>
      <c r="B6" s="6" t="s">
        <v>11</v>
      </c>
      <c r="E6" s="6"/>
      <c r="F6" s="6"/>
      <c r="G6" s="6"/>
      <c r="H6" s="31" t="s">
        <v>12</v>
      </c>
      <c r="I6" s="32" t="s">
        <v>13</v>
      </c>
      <c r="J6" s="6"/>
      <c r="K6" s="33" t="s">
        <v>14</v>
      </c>
      <c r="L6" s="34" t="s">
        <v>11</v>
      </c>
      <c r="M6" s="35" t="s">
        <v>15</v>
      </c>
      <c r="N6" s="35" t="s">
        <v>16</v>
      </c>
      <c r="O6" s="34"/>
      <c r="P6" s="36"/>
      <c r="S6" s="37"/>
      <c r="T6" s="38" t="s">
        <v>17</v>
      </c>
      <c r="U6" s="39" t="s">
        <v>18</v>
      </c>
      <c r="V6" s="40" t="s">
        <v>19</v>
      </c>
      <c r="W6" s="39" t="s">
        <v>18</v>
      </c>
      <c r="X6" s="40" t="s">
        <v>19</v>
      </c>
      <c r="Y6" s="38" t="s">
        <v>20</v>
      </c>
      <c r="Z6" s="41" t="s">
        <v>21</v>
      </c>
      <c r="AA6" s="42"/>
      <c r="AB6" s="43"/>
      <c r="AC6" s="30"/>
      <c r="AD6" s="36"/>
      <c r="AE6" s="8"/>
      <c r="AF6" s="8"/>
    </row>
    <row r="7" ht="15.75" customHeight="1">
      <c r="A7" s="30"/>
      <c r="B7" s="44" t="s">
        <v>22</v>
      </c>
      <c r="C7" s="44" t="s">
        <v>22</v>
      </c>
      <c r="D7" s="45" t="s">
        <v>23</v>
      </c>
      <c r="E7" s="34" t="s">
        <v>24</v>
      </c>
      <c r="F7" s="34" t="s">
        <v>24</v>
      </c>
      <c r="G7" s="34" t="s">
        <v>24</v>
      </c>
      <c r="H7" s="46" t="s">
        <v>24</v>
      </c>
      <c r="I7" s="47"/>
      <c r="J7" s="39" t="s">
        <v>18</v>
      </c>
      <c r="K7" s="33" t="s">
        <v>25</v>
      </c>
      <c r="L7" s="48" t="s">
        <v>26</v>
      </c>
      <c r="M7" s="49" t="s">
        <v>25</v>
      </c>
      <c r="N7" s="49" t="s">
        <v>25</v>
      </c>
      <c r="O7" s="39" t="s">
        <v>18</v>
      </c>
      <c r="P7" s="36"/>
      <c r="S7" s="37"/>
      <c r="T7" s="30"/>
      <c r="U7" s="50" t="s">
        <v>27</v>
      </c>
      <c r="V7" s="51"/>
      <c r="W7" s="50" t="s">
        <v>28</v>
      </c>
      <c r="X7" s="51"/>
      <c r="Y7" s="30"/>
      <c r="Z7" s="30"/>
      <c r="AA7" s="52" t="s">
        <v>29</v>
      </c>
      <c r="AB7" s="53" t="s">
        <v>30</v>
      </c>
      <c r="AC7" s="30"/>
      <c r="AD7" s="36"/>
      <c r="AE7" s="8"/>
      <c r="AF7" s="8"/>
    </row>
    <row r="8" ht="9.0" customHeight="1">
      <c r="A8" s="54"/>
      <c r="B8" s="48" t="s">
        <v>31</v>
      </c>
      <c r="C8" s="48" t="s">
        <v>32</v>
      </c>
      <c r="D8" s="48" t="s">
        <v>33</v>
      </c>
      <c r="E8" s="48" t="s">
        <v>34</v>
      </c>
      <c r="F8" s="48" t="s">
        <v>35</v>
      </c>
      <c r="G8" s="48" t="s">
        <v>36</v>
      </c>
      <c r="H8" s="55" t="s">
        <v>37</v>
      </c>
      <c r="I8" s="47"/>
      <c r="J8" s="48"/>
      <c r="K8" s="33" t="s">
        <v>38</v>
      </c>
      <c r="L8" s="48"/>
      <c r="M8" s="49" t="s">
        <v>38</v>
      </c>
      <c r="N8" s="49" t="s">
        <v>35</v>
      </c>
      <c r="O8" s="50" t="s">
        <v>27</v>
      </c>
      <c r="P8" s="56"/>
      <c r="Q8" s="12"/>
      <c r="R8" s="12"/>
      <c r="S8" s="57"/>
      <c r="T8" s="54"/>
      <c r="U8" s="58"/>
      <c r="V8" s="58"/>
      <c r="W8" s="58"/>
      <c r="X8" s="58"/>
      <c r="Y8" s="54"/>
      <c r="Z8" s="54"/>
      <c r="AA8" s="59">
        <v>44207.0</v>
      </c>
      <c r="AB8" s="60"/>
      <c r="AC8" s="54"/>
      <c r="AD8" s="36"/>
      <c r="AE8" s="8"/>
      <c r="AF8" s="8"/>
    </row>
    <row r="9" ht="12.0" customHeight="1">
      <c r="A9" s="58">
        <v>1.0</v>
      </c>
      <c r="B9" s="61"/>
      <c r="C9" s="61"/>
      <c r="D9" s="61"/>
      <c r="E9" s="61"/>
      <c r="F9" s="62"/>
      <c r="G9" s="62"/>
      <c r="H9" s="63"/>
      <c r="I9" s="64"/>
      <c r="J9" s="62"/>
      <c r="K9" s="61"/>
      <c r="L9" s="61"/>
      <c r="M9" s="61"/>
      <c r="N9" s="61"/>
      <c r="O9" s="61"/>
      <c r="P9" s="58">
        <v>1.0</v>
      </c>
      <c r="Q9" s="65" t="s">
        <v>39</v>
      </c>
      <c r="R9" s="20"/>
      <c r="S9" s="21"/>
      <c r="T9" s="58"/>
      <c r="U9" s="58"/>
      <c r="V9" s="58"/>
      <c r="W9" s="58"/>
      <c r="X9" s="58"/>
      <c r="Y9" s="58"/>
      <c r="Z9" s="58"/>
      <c r="AA9" s="58"/>
      <c r="AB9" s="58"/>
      <c r="AC9" s="58">
        <v>1.0</v>
      </c>
      <c r="AD9" s="66"/>
      <c r="AE9" s="8"/>
      <c r="AF9" s="8"/>
    </row>
    <row r="10" ht="12.0" customHeight="1">
      <c r="A10" s="58">
        <v>2.0</v>
      </c>
      <c r="B10" s="67"/>
      <c r="C10" s="67"/>
      <c r="D10" s="67"/>
      <c r="E10" s="67"/>
      <c r="F10" s="68"/>
      <c r="G10" s="68"/>
      <c r="H10" s="69"/>
      <c r="I10" s="70"/>
      <c r="J10" s="68"/>
      <c r="K10" s="71"/>
      <c r="L10" s="67"/>
      <c r="M10" s="72"/>
      <c r="N10" s="72"/>
      <c r="O10" s="67"/>
      <c r="P10" s="58">
        <v>2.0</v>
      </c>
      <c r="Q10" s="73" t="s">
        <v>40</v>
      </c>
      <c r="R10" s="20"/>
      <c r="S10" s="21"/>
      <c r="T10" s="67"/>
      <c r="U10" s="74"/>
      <c r="V10" s="74"/>
      <c r="W10" s="74"/>
      <c r="X10" s="74"/>
      <c r="Y10" s="67"/>
      <c r="Z10" s="67"/>
      <c r="AA10" s="75"/>
      <c r="AB10" s="67"/>
      <c r="AC10" s="58">
        <v>2.0</v>
      </c>
      <c r="AD10" s="66"/>
      <c r="AE10" s="8"/>
      <c r="AF10" s="8"/>
    </row>
    <row r="11" ht="12.0" customHeight="1">
      <c r="A11" s="58">
        <v>3.0</v>
      </c>
      <c r="B11" s="67">
        <v>148801.0</v>
      </c>
      <c r="C11" s="67">
        <v>202559.0</v>
      </c>
      <c r="D11" s="67">
        <v>202800.0</v>
      </c>
      <c r="E11" s="67">
        <v>186611.0</v>
      </c>
      <c r="F11" s="67">
        <v>183501.0</v>
      </c>
      <c r="G11" s="67">
        <v>193102.0</v>
      </c>
      <c r="H11" s="76">
        <v>223500.0</v>
      </c>
      <c r="I11" s="77">
        <v>223500.0</v>
      </c>
      <c r="J11" s="67">
        <f>SUM(I11-H11)</f>
        <v>0</v>
      </c>
      <c r="K11" s="71">
        <v>245000.0</v>
      </c>
      <c r="L11" s="67">
        <v>246985.89</v>
      </c>
      <c r="M11" s="72">
        <v>247000.0</v>
      </c>
      <c r="N11" s="72"/>
      <c r="O11" s="78">
        <f>SUM(M11-K11)</f>
        <v>2000</v>
      </c>
      <c r="P11" s="79">
        <v>3.0</v>
      </c>
      <c r="Q11" s="73" t="s">
        <v>41</v>
      </c>
      <c r="R11" s="20"/>
      <c r="S11" s="21"/>
      <c r="T11" s="80">
        <v>230000.0</v>
      </c>
      <c r="U11" s="81">
        <f>SUM(T11-K11)</f>
        <v>-15000</v>
      </c>
      <c r="V11" s="82">
        <f>SUM(T11-M11)/M11</f>
        <v>-0.06882591093</v>
      </c>
      <c r="W11" s="81"/>
      <c r="X11" s="83"/>
      <c r="Y11" s="67"/>
      <c r="Z11" s="67"/>
      <c r="AA11" s="75"/>
      <c r="AB11" s="67">
        <f>SUM(AA11-Z11)</f>
        <v>0</v>
      </c>
      <c r="AC11" s="58">
        <v>3.0</v>
      </c>
      <c r="AD11" s="66"/>
      <c r="AE11" s="8"/>
      <c r="AF11" s="8"/>
    </row>
    <row r="12" ht="12.0" customHeight="1">
      <c r="A12" s="58">
        <v>4.0</v>
      </c>
      <c r="B12" s="67"/>
      <c r="C12" s="67"/>
      <c r="D12" s="67"/>
      <c r="E12" s="67"/>
      <c r="F12" s="67"/>
      <c r="G12" s="67"/>
      <c r="H12" s="76"/>
      <c r="I12" s="77"/>
      <c r="J12" s="67"/>
      <c r="K12" s="71"/>
      <c r="L12" s="67"/>
      <c r="M12" s="72"/>
      <c r="N12" s="72"/>
      <c r="O12" s="84"/>
      <c r="P12" s="58">
        <v>4.0</v>
      </c>
      <c r="Q12" s="73" t="s">
        <v>42</v>
      </c>
      <c r="R12" s="20"/>
      <c r="S12" s="21"/>
      <c r="T12" s="67"/>
      <c r="U12" s="85"/>
      <c r="V12" s="85"/>
      <c r="W12" s="85"/>
      <c r="X12" s="85"/>
      <c r="Y12" s="67"/>
      <c r="Z12" s="67"/>
      <c r="AA12" s="75"/>
      <c r="AB12" s="67"/>
      <c r="AC12" s="58">
        <v>4.0</v>
      </c>
      <c r="AD12" s="86"/>
      <c r="AE12" s="8"/>
      <c r="AF12" s="8"/>
    </row>
    <row r="13" ht="12.0" customHeight="1">
      <c r="A13" s="58">
        <v>5.0</v>
      </c>
      <c r="B13" s="67">
        <v>0.0</v>
      </c>
      <c r="C13" s="67">
        <v>0.0</v>
      </c>
      <c r="D13" s="67">
        <v>0.0</v>
      </c>
      <c r="E13" s="67">
        <v>0.0</v>
      </c>
      <c r="F13" s="67">
        <v>0.0</v>
      </c>
      <c r="G13" s="67">
        <v>1895.0</v>
      </c>
      <c r="H13" s="76">
        <v>11000.0</v>
      </c>
      <c r="I13" s="77">
        <v>10993.0</v>
      </c>
      <c r="J13" s="67">
        <f t="shared" ref="J13:J14" si="1">SUM(I13-H13)</f>
        <v>-7</v>
      </c>
      <c r="K13" s="71">
        <v>8500.0</v>
      </c>
      <c r="L13" s="67">
        <v>4043.06</v>
      </c>
      <c r="M13" s="72">
        <v>12000.0</v>
      </c>
      <c r="N13" s="72"/>
      <c r="O13" s="78">
        <f t="shared" ref="O13:O14" si="2">SUM(M13-K13)</f>
        <v>3500</v>
      </c>
      <c r="P13" s="87">
        <v>5.0</v>
      </c>
      <c r="Q13" s="73" t="s">
        <v>43</v>
      </c>
      <c r="R13" s="20"/>
      <c r="S13" s="21"/>
      <c r="T13" s="67">
        <v>12000.0</v>
      </c>
      <c r="U13" s="81">
        <f t="shared" ref="U13:U14" si="3">SUM(T13-K13)</f>
        <v>3500</v>
      </c>
      <c r="V13" s="83">
        <f t="shared" ref="V13:V14" si="4">SUM(T13-M13)/M13</f>
        <v>0</v>
      </c>
      <c r="W13" s="81">
        <f>SUM(T13-M13)</f>
        <v>0</v>
      </c>
      <c r="X13" s="83">
        <f>SUM(T13-M13)/M13</f>
        <v>0</v>
      </c>
      <c r="Y13" s="67"/>
      <c r="Z13" s="67"/>
      <c r="AA13" s="75">
        <v>0.0</v>
      </c>
      <c r="AB13" s="67">
        <f t="shared" ref="AB13:AB14" si="5">SUM(AA13-Z13)</f>
        <v>0</v>
      </c>
      <c r="AC13" s="58">
        <v>5.0</v>
      </c>
      <c r="AD13" s="66"/>
      <c r="AE13" s="8"/>
      <c r="AF13" s="8"/>
    </row>
    <row r="14" ht="12.0" customHeight="1">
      <c r="A14" s="58">
        <v>6.0</v>
      </c>
      <c r="B14" s="67">
        <v>203697.0</v>
      </c>
      <c r="C14" s="67">
        <v>203300.0</v>
      </c>
      <c r="D14" s="67">
        <v>217125.0</v>
      </c>
      <c r="E14" s="67">
        <v>221836.0</v>
      </c>
      <c r="F14" s="67">
        <v>227556.0</v>
      </c>
      <c r="G14" s="67">
        <v>246892.0</v>
      </c>
      <c r="H14" s="76">
        <v>263000.0</v>
      </c>
      <c r="I14" s="77">
        <v>261796.0</v>
      </c>
      <c r="J14" s="67">
        <f t="shared" si="1"/>
        <v>-1204</v>
      </c>
      <c r="K14" s="71">
        <v>283000.0</v>
      </c>
      <c r="L14" s="67">
        <v>267661.0</v>
      </c>
      <c r="M14" s="71">
        <v>268500.0</v>
      </c>
      <c r="N14" s="72"/>
      <c r="O14" s="78">
        <f t="shared" si="2"/>
        <v>-14500</v>
      </c>
      <c r="P14" s="88">
        <v>6.0</v>
      </c>
      <c r="Q14" s="73" t="s">
        <v>44</v>
      </c>
      <c r="R14" s="89"/>
      <c r="S14" s="90"/>
      <c r="T14" s="67">
        <f>SUM(T74-25000)</f>
        <v>277276.56</v>
      </c>
      <c r="U14" s="81">
        <f t="shared" si="3"/>
        <v>-5723.44</v>
      </c>
      <c r="V14" s="82">
        <f t="shared" si="4"/>
        <v>0.0326873743</v>
      </c>
      <c r="W14" s="81"/>
      <c r="X14" s="83"/>
      <c r="Y14" s="67"/>
      <c r="Z14" s="67"/>
      <c r="AA14" s="75"/>
      <c r="AB14" s="67">
        <f t="shared" si="5"/>
        <v>0</v>
      </c>
      <c r="AC14" s="58">
        <v>6.0</v>
      </c>
      <c r="AD14" s="66"/>
      <c r="AE14" s="8"/>
      <c r="AF14" s="8"/>
    </row>
    <row r="15" ht="12.0" customHeight="1">
      <c r="A15" s="58">
        <v>7.0</v>
      </c>
      <c r="B15" s="67"/>
      <c r="C15" s="67"/>
      <c r="D15" s="67"/>
      <c r="E15" s="67"/>
      <c r="F15" s="67"/>
      <c r="G15" s="67"/>
      <c r="H15" s="76"/>
      <c r="I15" s="77"/>
      <c r="J15" s="67"/>
      <c r="K15" s="71"/>
      <c r="L15" s="67"/>
      <c r="M15" s="72"/>
      <c r="N15" s="72"/>
      <c r="O15" s="84"/>
      <c r="P15" s="58">
        <v>7.0</v>
      </c>
      <c r="Q15" s="73" t="s">
        <v>45</v>
      </c>
      <c r="R15" s="20"/>
      <c r="S15" s="21"/>
      <c r="T15" s="67"/>
      <c r="U15" s="67"/>
      <c r="V15" s="67"/>
      <c r="W15" s="67"/>
      <c r="X15" s="67"/>
      <c r="Y15" s="67"/>
      <c r="Z15" s="67"/>
      <c r="AA15" s="75"/>
      <c r="AB15" s="67"/>
      <c r="AC15" s="58">
        <v>7.0</v>
      </c>
      <c r="AD15" s="66"/>
      <c r="AE15" s="8"/>
      <c r="AF15" s="8"/>
    </row>
    <row r="16" ht="12.0" customHeight="1">
      <c r="A16" s="58">
        <v>8.0</v>
      </c>
      <c r="B16" s="67">
        <v>45242.0</v>
      </c>
      <c r="C16" s="67">
        <v>58300.0</v>
      </c>
      <c r="D16" s="67">
        <v>58300.0</v>
      </c>
      <c r="E16" s="67">
        <v>61101.0</v>
      </c>
      <c r="F16" s="67">
        <v>60950.0</v>
      </c>
      <c r="G16" s="67">
        <v>64660.0</v>
      </c>
      <c r="H16" s="76">
        <v>68000.0</v>
      </c>
      <c r="I16" s="77">
        <f>64050+3843</f>
        <v>67893</v>
      </c>
      <c r="J16" s="67">
        <f t="shared" ref="J16:J17" si="6">SUM(I16-H16)</f>
        <v>-107</v>
      </c>
      <c r="K16" s="71">
        <v>75000.0</v>
      </c>
      <c r="L16" s="67">
        <v>0.0</v>
      </c>
      <c r="M16" s="71">
        <v>75000.0</v>
      </c>
      <c r="N16" s="72"/>
      <c r="O16" s="78">
        <f t="shared" ref="O16:O17" si="7">SUM(M16-K16)</f>
        <v>0</v>
      </c>
      <c r="P16" s="91">
        <v>8.0</v>
      </c>
      <c r="Q16" s="73" t="s">
        <v>46</v>
      </c>
      <c r="R16" s="20"/>
      <c r="S16" s="21"/>
      <c r="T16" s="67">
        <v>80000.0</v>
      </c>
      <c r="U16" s="81">
        <f t="shared" ref="U16:U17" si="8">SUM(T16-K16)</f>
        <v>5000</v>
      </c>
      <c r="V16" s="82">
        <f>SUM(T16-M16)/M16</f>
        <v>0.06666666667</v>
      </c>
      <c r="W16" s="81"/>
      <c r="X16" s="83"/>
      <c r="Y16" s="67"/>
      <c r="Z16" s="67"/>
      <c r="AA16" s="75"/>
      <c r="AB16" s="67">
        <f t="shared" ref="AB16:AB17" si="9">SUM(AA16-Z16)</f>
        <v>0</v>
      </c>
      <c r="AC16" s="58">
        <v>8.0</v>
      </c>
      <c r="AD16" s="86"/>
      <c r="AE16" s="8"/>
      <c r="AF16" s="8"/>
    </row>
    <row r="17" ht="12.0" customHeight="1">
      <c r="A17" s="58">
        <v>9.0</v>
      </c>
      <c r="B17" s="67">
        <v>1580.0</v>
      </c>
      <c r="C17" s="67">
        <v>1668.0</v>
      </c>
      <c r="D17" s="67">
        <v>3597.0</v>
      </c>
      <c r="E17" s="67">
        <v>1195.0</v>
      </c>
      <c r="F17" s="67">
        <v>2529.0</v>
      </c>
      <c r="G17" s="67">
        <v>485.0</v>
      </c>
      <c r="H17" s="76">
        <v>3500.0</v>
      </c>
      <c r="I17" s="77">
        <f>4736</f>
        <v>4736</v>
      </c>
      <c r="J17" s="67">
        <f t="shared" si="6"/>
        <v>1236</v>
      </c>
      <c r="K17" s="71">
        <v>2000.0</v>
      </c>
      <c r="L17" s="67">
        <v>0.0</v>
      </c>
      <c r="M17" s="71">
        <v>2000.0</v>
      </c>
      <c r="N17" s="72"/>
      <c r="O17" s="78">
        <f t="shared" si="7"/>
        <v>0</v>
      </c>
      <c r="P17" s="87">
        <v>9.0</v>
      </c>
      <c r="Q17" s="73" t="s">
        <v>47</v>
      </c>
      <c r="R17" s="20"/>
      <c r="S17" s="21"/>
      <c r="T17" s="67">
        <v>3500.0</v>
      </c>
      <c r="U17" s="81">
        <f t="shared" si="8"/>
        <v>1500</v>
      </c>
      <c r="V17" s="83"/>
      <c r="W17" s="81"/>
      <c r="X17" s="83"/>
      <c r="Y17" s="67"/>
      <c r="Z17" s="67"/>
      <c r="AA17" s="75"/>
      <c r="AB17" s="67">
        <f t="shared" si="9"/>
        <v>0</v>
      </c>
      <c r="AC17" s="58">
        <v>9.0</v>
      </c>
      <c r="AD17" s="66"/>
      <c r="AE17" s="8"/>
      <c r="AF17" s="8"/>
    </row>
    <row r="18" ht="12.0" customHeight="1">
      <c r="A18" s="58">
        <v>10.0</v>
      </c>
      <c r="B18" s="67"/>
      <c r="C18" s="67"/>
      <c r="D18" s="67"/>
      <c r="E18" s="67"/>
      <c r="F18" s="67"/>
      <c r="G18" s="92"/>
      <c r="H18" s="93"/>
      <c r="I18" s="94"/>
      <c r="J18" s="92"/>
      <c r="K18" s="71"/>
      <c r="L18" s="67"/>
      <c r="M18" s="72"/>
      <c r="N18" s="72"/>
      <c r="O18" s="84"/>
      <c r="P18" s="58">
        <v>10.0</v>
      </c>
      <c r="Q18" s="73" t="s">
        <v>48</v>
      </c>
      <c r="R18" s="89"/>
      <c r="S18" s="90"/>
      <c r="T18" s="67"/>
      <c r="U18" s="85"/>
      <c r="V18" s="85"/>
      <c r="W18" s="85"/>
      <c r="X18" s="85"/>
      <c r="Y18" s="67"/>
      <c r="Z18" s="67"/>
      <c r="AA18" s="75"/>
      <c r="AB18" s="67"/>
      <c r="AC18" s="58">
        <v>10.0</v>
      </c>
      <c r="AD18" s="66"/>
      <c r="AE18" s="8"/>
      <c r="AF18" s="8"/>
    </row>
    <row r="19" ht="12.0" customHeight="1">
      <c r="A19" s="58">
        <v>11.0</v>
      </c>
      <c r="B19" s="74"/>
      <c r="C19" s="74"/>
      <c r="D19" s="74"/>
      <c r="E19" s="74"/>
      <c r="F19" s="74"/>
      <c r="G19" s="74"/>
      <c r="H19" s="95"/>
      <c r="I19" s="96"/>
      <c r="J19" s="74"/>
      <c r="K19" s="97"/>
      <c r="L19" s="74"/>
      <c r="M19" s="98"/>
      <c r="N19" s="98"/>
      <c r="O19" s="84"/>
      <c r="P19" s="58">
        <v>11.0</v>
      </c>
      <c r="Q19" s="73"/>
      <c r="R19" s="20"/>
      <c r="S19" s="21"/>
      <c r="T19" s="74"/>
      <c r="U19" s="67"/>
      <c r="V19" s="67"/>
      <c r="W19" s="67"/>
      <c r="X19" s="67"/>
      <c r="Y19" s="74"/>
      <c r="Z19" s="74"/>
      <c r="AA19" s="99"/>
      <c r="AB19" s="74"/>
      <c r="AC19" s="58">
        <v>11.0</v>
      </c>
      <c r="AD19" s="66"/>
      <c r="AE19" s="8"/>
      <c r="AF19" s="8"/>
    </row>
    <row r="20" ht="12.0" customHeight="1">
      <c r="A20" s="58">
        <v>12.0</v>
      </c>
      <c r="B20" s="100">
        <f t="shared" ref="B20:G20" si="10">SUM(B11:B19)</f>
        <v>399320</v>
      </c>
      <c r="C20" s="100">
        <f t="shared" si="10"/>
        <v>465827</v>
      </c>
      <c r="D20" s="100">
        <f t="shared" si="10"/>
        <v>481822</v>
      </c>
      <c r="E20" s="100">
        <f t="shared" si="10"/>
        <v>470743</v>
      </c>
      <c r="F20" s="100">
        <f t="shared" si="10"/>
        <v>474536</v>
      </c>
      <c r="G20" s="100">
        <f t="shared" si="10"/>
        <v>507034</v>
      </c>
      <c r="H20" s="101">
        <f t="shared" ref="H20:I20" si="11">SUM(H10:H19)</f>
        <v>569000</v>
      </c>
      <c r="I20" s="102">
        <f t="shared" si="11"/>
        <v>568918</v>
      </c>
      <c r="J20" s="100">
        <f>SUM(I20-H20)</f>
        <v>-82</v>
      </c>
      <c r="K20" s="103">
        <f t="shared" ref="K20:N20" si="12">SUM(K10:K19)</f>
        <v>613500</v>
      </c>
      <c r="L20" s="100">
        <f t="shared" si="12"/>
        <v>518689.95</v>
      </c>
      <c r="M20" s="104">
        <f t="shared" si="12"/>
        <v>604500</v>
      </c>
      <c r="N20" s="104">
        <f t="shared" si="12"/>
        <v>0</v>
      </c>
      <c r="O20" s="78">
        <f>SUM(M20-K20)</f>
        <v>-9000</v>
      </c>
      <c r="P20" s="58">
        <v>12.0</v>
      </c>
      <c r="Q20" s="73" t="s">
        <v>49</v>
      </c>
      <c r="R20" s="20"/>
      <c r="S20" s="21"/>
      <c r="T20" s="100">
        <f>SUM(T10:T19)</f>
        <v>602776.56</v>
      </c>
      <c r="U20" s="105">
        <f>SUM(T20-K20)</f>
        <v>-10723.44</v>
      </c>
      <c r="V20" s="106">
        <f>SUM(T20-M20)/M20</f>
        <v>-0.00285101737</v>
      </c>
      <c r="W20" s="107">
        <f>SUM(T20-M20)</f>
        <v>-1723.44</v>
      </c>
      <c r="X20" s="108">
        <f>SUM(T20-M20)/M20</f>
        <v>-0.00285101737</v>
      </c>
      <c r="Y20" s="100">
        <f t="shared" ref="Y20:AA20" si="13">SUM(Y10:Y19)</f>
        <v>0</v>
      </c>
      <c r="Z20" s="100">
        <f t="shared" si="13"/>
        <v>0</v>
      </c>
      <c r="AA20" s="109">
        <f t="shared" si="13"/>
        <v>0</v>
      </c>
      <c r="AB20" s="85">
        <f>SUM(AA20-Z20)</f>
        <v>0</v>
      </c>
      <c r="AC20" s="58">
        <v>12.0</v>
      </c>
      <c r="AD20" s="66"/>
      <c r="AE20" s="8"/>
      <c r="AF20" s="8"/>
    </row>
    <row r="21" ht="12.0" customHeight="1">
      <c r="A21" s="58">
        <v>13.0</v>
      </c>
      <c r="B21" s="67"/>
      <c r="C21" s="67"/>
      <c r="D21" s="67"/>
      <c r="E21" s="67"/>
      <c r="F21" s="67"/>
      <c r="G21" s="67"/>
      <c r="H21" s="76"/>
      <c r="I21" s="77"/>
      <c r="J21" s="67"/>
      <c r="K21" s="71"/>
      <c r="L21" s="67"/>
      <c r="M21" s="72"/>
      <c r="N21" s="72"/>
      <c r="O21" s="84"/>
      <c r="P21" s="58">
        <v>13.0</v>
      </c>
      <c r="Q21" s="73" t="s">
        <v>50</v>
      </c>
      <c r="R21" s="20"/>
      <c r="S21" s="21"/>
      <c r="T21" s="67"/>
      <c r="U21" s="67"/>
      <c r="V21" s="67"/>
      <c r="W21" s="67"/>
      <c r="X21" s="67"/>
      <c r="Y21" s="67"/>
      <c r="Z21" s="67"/>
      <c r="AA21" s="75"/>
      <c r="AB21" s="67"/>
      <c r="AC21" s="58">
        <v>13.0</v>
      </c>
      <c r="AD21" s="66"/>
      <c r="AE21" s="8"/>
      <c r="AF21" s="8"/>
    </row>
    <row r="22" ht="12.0" customHeight="1">
      <c r="A22" s="58">
        <v>14.0</v>
      </c>
      <c r="B22" s="74" t="s">
        <v>51</v>
      </c>
      <c r="C22" s="74"/>
      <c r="D22" s="74"/>
      <c r="E22" s="74"/>
      <c r="F22" s="74"/>
      <c r="G22" s="74"/>
      <c r="H22" s="95"/>
      <c r="I22" s="96"/>
      <c r="J22" s="74"/>
      <c r="K22" s="74"/>
      <c r="L22" s="74"/>
      <c r="M22" s="74"/>
      <c r="N22" s="74"/>
      <c r="O22" s="110"/>
      <c r="P22" s="58">
        <v>14.0</v>
      </c>
      <c r="Q22" s="111" t="s">
        <v>52</v>
      </c>
      <c r="R22" s="112"/>
      <c r="S22" s="113"/>
      <c r="T22" s="58"/>
      <c r="U22" s="74"/>
      <c r="V22" s="74"/>
      <c r="W22" s="74"/>
      <c r="X22" s="74"/>
      <c r="Y22" s="74"/>
      <c r="Z22" s="74"/>
      <c r="AA22" s="74"/>
      <c r="AB22" s="74"/>
      <c r="AC22" s="58">
        <v>14.0</v>
      </c>
      <c r="AD22" s="66"/>
      <c r="AE22" s="8"/>
      <c r="AF22" s="8"/>
    </row>
    <row r="23" ht="13.5" customHeight="1">
      <c r="A23" s="114">
        <v>15.0</v>
      </c>
      <c r="B23" s="115">
        <f t="shared" ref="B23:I23" si="14">SUM(B20:B22)</f>
        <v>399320</v>
      </c>
      <c r="C23" s="115">
        <f t="shared" si="14"/>
        <v>465827</v>
      </c>
      <c r="D23" s="115">
        <f t="shared" si="14"/>
        <v>481822</v>
      </c>
      <c r="E23" s="115">
        <f t="shared" si="14"/>
        <v>470743</v>
      </c>
      <c r="F23" s="115">
        <f t="shared" si="14"/>
        <v>474536</v>
      </c>
      <c r="G23" s="115">
        <f t="shared" si="14"/>
        <v>507034</v>
      </c>
      <c r="H23" s="116">
        <f t="shared" si="14"/>
        <v>569000</v>
      </c>
      <c r="I23" s="117">
        <f t="shared" si="14"/>
        <v>568918</v>
      </c>
      <c r="J23" s="115">
        <f>SUM(I23-H23)</f>
        <v>-82</v>
      </c>
      <c r="K23" s="118">
        <f t="shared" ref="K23:N23" si="15">SUM(K20:K22)</f>
        <v>613500</v>
      </c>
      <c r="L23" s="115">
        <f t="shared" si="15"/>
        <v>518689.95</v>
      </c>
      <c r="M23" s="119">
        <f t="shared" si="15"/>
        <v>604500</v>
      </c>
      <c r="N23" s="119">
        <f t="shared" si="15"/>
        <v>0</v>
      </c>
      <c r="O23" s="78">
        <f>SUM(M23-K23)</f>
        <v>-9000</v>
      </c>
      <c r="P23" s="114">
        <v>15.0</v>
      </c>
      <c r="Q23" s="120" t="s">
        <v>53</v>
      </c>
      <c r="R23" s="121"/>
      <c r="S23" s="122"/>
      <c r="T23" s="115">
        <f>SUM(T20:T22)</f>
        <v>602776.56</v>
      </c>
      <c r="U23" s="107">
        <f>SUM(T23-K23)</f>
        <v>-10723.44</v>
      </c>
      <c r="V23" s="108">
        <f>SUM(T23-M23)/M23</f>
        <v>-0.00285101737</v>
      </c>
      <c r="W23" s="107">
        <f>SUM(T23-M23)</f>
        <v>-1723.44</v>
      </c>
      <c r="X23" s="108">
        <f>SUM(T23-M23)/M23</f>
        <v>-0.00285101737</v>
      </c>
      <c r="Y23" s="115">
        <f t="shared" ref="Y23:AA23" si="16">SUM(Y20:Y22)</f>
        <v>0</v>
      </c>
      <c r="Z23" s="115">
        <f t="shared" si="16"/>
        <v>0</v>
      </c>
      <c r="AA23" s="123">
        <f t="shared" si="16"/>
        <v>0</v>
      </c>
      <c r="AB23" s="124">
        <f>SUM(AA23-Z23)</f>
        <v>0</v>
      </c>
      <c r="AC23" s="114">
        <v>15.0</v>
      </c>
      <c r="AD23" s="125"/>
      <c r="AE23" s="8"/>
      <c r="AF23" s="8"/>
    </row>
    <row r="24" ht="12.0" customHeight="1">
      <c r="A24" s="126">
        <v>16.0</v>
      </c>
      <c r="B24" s="85"/>
      <c r="C24" s="85"/>
      <c r="D24" s="85"/>
      <c r="E24" s="85"/>
      <c r="F24" s="85"/>
      <c r="G24" s="85"/>
      <c r="H24" s="127"/>
      <c r="I24" s="128"/>
      <c r="J24" s="85"/>
      <c r="K24" s="85"/>
      <c r="L24" s="85"/>
      <c r="M24" s="85"/>
      <c r="N24" s="85"/>
      <c r="O24" s="129"/>
      <c r="P24" s="126">
        <v>16.0</v>
      </c>
      <c r="Q24" s="130" t="s">
        <v>54</v>
      </c>
      <c r="R24" s="131"/>
      <c r="S24" s="132"/>
      <c r="T24" s="85"/>
      <c r="U24" s="85"/>
      <c r="V24" s="85"/>
      <c r="W24" s="85"/>
      <c r="X24" s="85"/>
      <c r="Y24" s="85"/>
      <c r="Z24" s="85"/>
      <c r="AA24" s="85"/>
      <c r="AB24" s="85"/>
      <c r="AC24" s="126">
        <v>16.0</v>
      </c>
      <c r="AD24" s="66"/>
      <c r="AE24" s="8"/>
      <c r="AF24" s="8"/>
    </row>
    <row r="25" ht="22.5" customHeight="1">
      <c r="A25" s="58">
        <v>17.0</v>
      </c>
      <c r="B25" s="67"/>
      <c r="C25" s="67"/>
      <c r="D25" s="67"/>
      <c r="E25" s="67"/>
      <c r="F25" s="67"/>
      <c r="G25" s="67"/>
      <c r="H25" s="76"/>
      <c r="I25" s="77"/>
      <c r="J25" s="67"/>
      <c r="K25" s="71"/>
      <c r="L25" s="67"/>
      <c r="M25" s="72"/>
      <c r="N25" s="72"/>
      <c r="O25" s="84"/>
      <c r="P25" s="58">
        <v>17.0</v>
      </c>
      <c r="Q25" s="133" t="s">
        <v>55</v>
      </c>
      <c r="R25" s="133" t="s">
        <v>56</v>
      </c>
      <c r="S25" s="133" t="s">
        <v>57</v>
      </c>
      <c r="T25" s="67"/>
      <c r="U25" s="67"/>
      <c r="V25" s="67"/>
      <c r="W25" s="67"/>
      <c r="X25" s="67"/>
      <c r="Y25" s="67"/>
      <c r="Z25" s="67"/>
      <c r="AA25" s="75"/>
      <c r="AB25" s="67"/>
      <c r="AC25" s="58">
        <v>17.0</v>
      </c>
      <c r="AD25" s="86"/>
      <c r="AE25" s="8"/>
      <c r="AF25" s="8"/>
    </row>
    <row r="26" ht="12.75" customHeight="1">
      <c r="A26" s="58">
        <v>18.0</v>
      </c>
      <c r="B26" s="67"/>
      <c r="C26" s="67"/>
      <c r="D26" s="67"/>
      <c r="E26" s="67"/>
      <c r="F26" s="67"/>
      <c r="G26" s="67"/>
      <c r="H26" s="76"/>
      <c r="I26" s="77"/>
      <c r="J26" s="67"/>
      <c r="K26" s="71"/>
      <c r="L26" s="67"/>
      <c r="M26" s="72"/>
      <c r="N26" s="72"/>
      <c r="O26" s="84"/>
      <c r="P26" s="58">
        <v>18.0</v>
      </c>
      <c r="Q26" s="134" t="s">
        <v>58</v>
      </c>
      <c r="R26" s="133"/>
      <c r="S26" s="135"/>
      <c r="T26" s="67"/>
      <c r="U26" s="67"/>
      <c r="V26" s="67"/>
      <c r="W26" s="67"/>
      <c r="X26" s="67"/>
      <c r="Y26" s="67"/>
      <c r="Z26" s="67"/>
      <c r="AA26" s="75"/>
      <c r="AB26" s="67"/>
      <c r="AC26" s="58">
        <v>18.0</v>
      </c>
      <c r="AD26" s="86"/>
      <c r="AE26" s="8"/>
      <c r="AF26" s="8"/>
    </row>
    <row r="27" ht="12.0" customHeight="1">
      <c r="A27" s="58">
        <v>19.0</v>
      </c>
      <c r="B27" s="67">
        <v>56730.0</v>
      </c>
      <c r="C27" s="67">
        <v>59118.0</v>
      </c>
      <c r="D27" s="67">
        <v>67037.0</v>
      </c>
      <c r="E27" s="67">
        <v>67397.0</v>
      </c>
      <c r="F27" s="67">
        <v>67689.0</v>
      </c>
      <c r="G27" s="67">
        <v>72469.0</v>
      </c>
      <c r="H27" s="76">
        <v>77000.0</v>
      </c>
      <c r="I27" s="77">
        <v>72598.0</v>
      </c>
      <c r="J27" s="67">
        <f t="shared" ref="J27:J29" si="17">SUM(I27-H27)</f>
        <v>-4402</v>
      </c>
      <c r="K27" s="71">
        <v>81000.0</v>
      </c>
      <c r="L27" s="67">
        <v>31650.0</v>
      </c>
      <c r="M27" s="72">
        <v>81000.0</v>
      </c>
      <c r="N27" s="72"/>
      <c r="O27" s="78">
        <f t="shared" ref="O27:O29" si="18">SUM(M27-K27)</f>
        <v>0</v>
      </c>
      <c r="P27" s="58">
        <v>19.0</v>
      </c>
      <c r="Q27" s="61" t="s">
        <v>59</v>
      </c>
      <c r="R27" s="61" t="s">
        <v>60</v>
      </c>
      <c r="S27" s="136" t="s">
        <v>61</v>
      </c>
      <c r="T27" s="67">
        <f t="shared" ref="T27:T28" si="19">SUM(M27*1.025)</f>
        <v>83025</v>
      </c>
      <c r="U27" s="81">
        <f t="shared" ref="U27:U29" si="20">SUM(T27-K27)</f>
        <v>2025</v>
      </c>
      <c r="V27" s="83">
        <f t="shared" ref="V27:V29" si="21">SUM(T27-M27)/M27</f>
        <v>0.025</v>
      </c>
      <c r="W27" s="81"/>
      <c r="X27" s="83"/>
      <c r="Y27" s="67"/>
      <c r="Z27" s="67"/>
      <c r="AA27" s="75"/>
      <c r="AB27" s="137">
        <f>SUM(AA27-Z27)</f>
        <v>0</v>
      </c>
      <c r="AC27" s="58">
        <v>19.0</v>
      </c>
      <c r="AD27" s="86"/>
      <c r="AE27" s="8"/>
      <c r="AF27" s="8"/>
    </row>
    <row r="28" ht="12.0" customHeight="1">
      <c r="A28" s="58">
        <v>20.0</v>
      </c>
      <c r="B28" s="67">
        <v>4936.0</v>
      </c>
      <c r="C28" s="67">
        <v>5857.0</v>
      </c>
      <c r="D28" s="67">
        <v>6050.0</v>
      </c>
      <c r="E28" s="67">
        <v>6319.0</v>
      </c>
      <c r="F28" s="67">
        <v>6547.0</v>
      </c>
      <c r="G28" s="67">
        <v>7030.0</v>
      </c>
      <c r="H28" s="76">
        <v>7325.0</v>
      </c>
      <c r="I28" s="77">
        <v>7577.0</v>
      </c>
      <c r="J28" s="67">
        <f t="shared" si="17"/>
        <v>252</v>
      </c>
      <c r="K28" s="71">
        <v>8000.0</v>
      </c>
      <c r="L28" s="67">
        <v>3283.6</v>
      </c>
      <c r="M28" s="72">
        <v>8000.0</v>
      </c>
      <c r="N28" s="72"/>
      <c r="O28" s="78">
        <f t="shared" si="18"/>
        <v>0</v>
      </c>
      <c r="P28" s="58">
        <v>20.0</v>
      </c>
      <c r="Q28" s="61" t="s">
        <v>59</v>
      </c>
      <c r="R28" s="61" t="s">
        <v>60</v>
      </c>
      <c r="S28" s="136" t="s">
        <v>62</v>
      </c>
      <c r="T28" s="74">
        <f t="shared" si="19"/>
        <v>8200</v>
      </c>
      <c r="U28" s="81">
        <f t="shared" si="20"/>
        <v>200</v>
      </c>
      <c r="V28" s="83">
        <f t="shared" si="21"/>
        <v>0.025</v>
      </c>
      <c r="W28" s="81"/>
      <c r="X28" s="83"/>
      <c r="Y28" s="74"/>
      <c r="Z28" s="74"/>
      <c r="AA28" s="99"/>
      <c r="AB28" s="74">
        <v>0.0</v>
      </c>
      <c r="AC28" s="58">
        <v>20.0</v>
      </c>
      <c r="AD28" s="86"/>
      <c r="AE28" s="8"/>
      <c r="AF28" s="8"/>
    </row>
    <row r="29" ht="12.0" customHeight="1">
      <c r="A29" s="58">
        <v>21.0</v>
      </c>
      <c r="B29" s="138">
        <f t="shared" ref="B29:I29" si="22">SUM(B27:B28)</f>
        <v>61666</v>
      </c>
      <c r="C29" s="138">
        <f t="shared" si="22"/>
        <v>64975</v>
      </c>
      <c r="D29" s="138">
        <f t="shared" si="22"/>
        <v>73087</v>
      </c>
      <c r="E29" s="138">
        <f t="shared" si="22"/>
        <v>73716</v>
      </c>
      <c r="F29" s="138">
        <f t="shared" si="22"/>
        <v>74236</v>
      </c>
      <c r="G29" s="138">
        <f t="shared" si="22"/>
        <v>79499</v>
      </c>
      <c r="H29" s="139">
        <f t="shared" si="22"/>
        <v>84325</v>
      </c>
      <c r="I29" s="140">
        <f t="shared" si="22"/>
        <v>80175</v>
      </c>
      <c r="J29" s="138">
        <f t="shared" si="17"/>
        <v>-4150</v>
      </c>
      <c r="K29" s="141">
        <f t="shared" ref="K29:N29" si="23">SUM(K27:K28)</f>
        <v>89000</v>
      </c>
      <c r="L29" s="138">
        <f t="shared" si="23"/>
        <v>34933.6</v>
      </c>
      <c r="M29" s="141">
        <f t="shared" si="23"/>
        <v>89000</v>
      </c>
      <c r="N29" s="142">
        <f t="shared" si="23"/>
        <v>0</v>
      </c>
      <c r="O29" s="78">
        <f t="shared" si="18"/>
        <v>0</v>
      </c>
      <c r="P29" s="58">
        <v>21.0</v>
      </c>
      <c r="Q29" s="61"/>
      <c r="R29" s="61"/>
      <c r="S29" s="143" t="s">
        <v>63</v>
      </c>
      <c r="T29" s="144">
        <f>SUM(T27:T28)</f>
        <v>91225</v>
      </c>
      <c r="U29" s="107">
        <f t="shared" si="20"/>
        <v>2225</v>
      </c>
      <c r="V29" s="108">
        <f t="shared" si="21"/>
        <v>0.025</v>
      </c>
      <c r="W29" s="107">
        <f>SUM(T29-M29)</f>
        <v>2225</v>
      </c>
      <c r="X29" s="108">
        <f>SUM(T29-M29)/M29</f>
        <v>0.025</v>
      </c>
      <c r="Y29" s="144">
        <f t="shared" ref="Y29:AA29" si="24">SUM(Y27:Y28)</f>
        <v>0</v>
      </c>
      <c r="Z29" s="144">
        <f t="shared" si="24"/>
        <v>0</v>
      </c>
      <c r="AA29" s="145">
        <f t="shared" si="24"/>
        <v>0</v>
      </c>
      <c r="AB29" s="146">
        <v>0.0</v>
      </c>
      <c r="AC29" s="58">
        <v>21.0</v>
      </c>
      <c r="AD29" s="86"/>
      <c r="AE29" s="8"/>
      <c r="AF29" s="8"/>
    </row>
    <row r="30" ht="12.0" customHeight="1">
      <c r="A30" s="58">
        <v>22.0</v>
      </c>
      <c r="B30" s="67"/>
      <c r="C30" s="67"/>
      <c r="D30" s="67"/>
      <c r="E30" s="67"/>
      <c r="F30" s="67"/>
      <c r="G30" s="67"/>
      <c r="H30" s="76"/>
      <c r="I30" s="77"/>
      <c r="J30" s="67"/>
      <c r="K30" s="71"/>
      <c r="L30" s="67"/>
      <c r="M30" s="72"/>
      <c r="N30" s="72"/>
      <c r="O30" s="84"/>
      <c r="P30" s="58">
        <v>22.0</v>
      </c>
      <c r="Q30" s="61"/>
      <c r="R30" s="61"/>
      <c r="S30" s="147"/>
      <c r="T30" s="85"/>
      <c r="U30" s="67"/>
      <c r="V30" s="67"/>
      <c r="W30" s="67"/>
      <c r="X30" s="67"/>
      <c r="Y30" s="85"/>
      <c r="Z30" s="85"/>
      <c r="AA30" s="148"/>
      <c r="AB30" s="85"/>
      <c r="AC30" s="58">
        <v>22.0</v>
      </c>
      <c r="AD30" s="86"/>
      <c r="AE30" s="8"/>
      <c r="AF30" s="8"/>
    </row>
    <row r="31" ht="12.0" customHeight="1">
      <c r="A31" s="58">
        <v>23.0</v>
      </c>
      <c r="B31" s="67">
        <v>8600.0</v>
      </c>
      <c r="C31" s="67">
        <v>14123.0</v>
      </c>
      <c r="D31" s="67">
        <v>17673.0</v>
      </c>
      <c r="E31" s="67">
        <v>19387.0</v>
      </c>
      <c r="F31" s="67">
        <v>18798.0</v>
      </c>
      <c r="G31" s="67">
        <v>20244.0</v>
      </c>
      <c r="H31" s="76">
        <v>18100.0</v>
      </c>
      <c r="I31" s="77">
        <v>21533.0</v>
      </c>
      <c r="J31" s="67">
        <f t="shared" ref="J31:J39" si="25">SUM(I31-H31)</f>
        <v>3433</v>
      </c>
      <c r="K31" s="71">
        <v>23887.0</v>
      </c>
      <c r="L31" s="67">
        <v>7483.49</v>
      </c>
      <c r="M31" s="72">
        <v>23887.0</v>
      </c>
      <c r="N31" s="72"/>
      <c r="O31" s="78">
        <f t="shared" ref="O31:O39" si="26">SUM(M31-K31)</f>
        <v>0</v>
      </c>
      <c r="P31" s="58">
        <v>23.0</v>
      </c>
      <c r="Q31" s="61" t="s">
        <v>59</v>
      </c>
      <c r="R31" s="61" t="s">
        <v>64</v>
      </c>
      <c r="S31" s="136" t="s">
        <v>65</v>
      </c>
      <c r="T31" s="80">
        <v>26600.0</v>
      </c>
      <c r="U31" s="81">
        <f t="shared" ref="U31:U39" si="27">SUM(T31-K31)</f>
        <v>2713</v>
      </c>
      <c r="V31" s="83">
        <f>SUM(T31-M31)/M31</f>
        <v>0.1135764223</v>
      </c>
      <c r="W31" s="81"/>
      <c r="X31" s="83"/>
      <c r="Y31" s="67"/>
      <c r="Z31" s="67"/>
      <c r="AA31" s="75"/>
      <c r="AB31" s="67">
        <f t="shared" ref="AB31:AB39" si="28">SUM(AA31-Z31)</f>
        <v>0</v>
      </c>
      <c r="AC31" s="58">
        <v>23.0</v>
      </c>
      <c r="AD31" s="86"/>
      <c r="AE31" s="8"/>
      <c r="AF31" s="8"/>
    </row>
    <row r="32" ht="12.0" customHeight="1">
      <c r="A32" s="58">
        <v>24.0</v>
      </c>
      <c r="B32" s="67">
        <v>4717.0</v>
      </c>
      <c r="C32" s="67">
        <v>4556.0</v>
      </c>
      <c r="D32" s="67">
        <v>7697.0</v>
      </c>
      <c r="E32" s="67">
        <v>3534.0</v>
      </c>
      <c r="F32" s="67">
        <v>5679.0</v>
      </c>
      <c r="G32" s="67">
        <v>6082.0</v>
      </c>
      <c r="H32" s="76">
        <v>6500.0</v>
      </c>
      <c r="I32" s="77">
        <v>6133.0</v>
      </c>
      <c r="J32" s="67">
        <f t="shared" si="25"/>
        <v>-367</v>
      </c>
      <c r="K32" s="71">
        <v>6796.0</v>
      </c>
      <c r="L32" s="67">
        <v>2672.43</v>
      </c>
      <c r="M32" s="72">
        <v>6796.0</v>
      </c>
      <c r="N32" s="149"/>
      <c r="O32" s="78">
        <f t="shared" si="26"/>
        <v>0</v>
      </c>
      <c r="P32" s="58">
        <v>24.0</v>
      </c>
      <c r="Q32" s="61" t="s">
        <v>59</v>
      </c>
      <c r="R32" s="61" t="s">
        <v>64</v>
      </c>
      <c r="S32" s="136" t="s">
        <v>66</v>
      </c>
      <c r="T32" s="80">
        <v>7000.0</v>
      </c>
      <c r="U32" s="81">
        <f t="shared" si="27"/>
        <v>204</v>
      </c>
      <c r="V32" s="83"/>
      <c r="W32" s="81"/>
      <c r="X32" s="83"/>
      <c r="Y32" s="67"/>
      <c r="Z32" s="67"/>
      <c r="AA32" s="75"/>
      <c r="AB32" s="67">
        <f t="shared" si="28"/>
        <v>0</v>
      </c>
      <c r="AC32" s="58">
        <v>24.0</v>
      </c>
      <c r="AD32" s="86"/>
      <c r="AE32" s="8"/>
      <c r="AF32" s="8"/>
    </row>
    <row r="33" ht="12.0" customHeight="1">
      <c r="A33" s="58">
        <v>25.0</v>
      </c>
      <c r="B33" s="67">
        <v>33.0</v>
      </c>
      <c r="C33" s="67">
        <v>26.0</v>
      </c>
      <c r="D33" s="67">
        <v>22.0</v>
      </c>
      <c r="E33" s="67">
        <v>77.0</v>
      </c>
      <c r="F33" s="67">
        <v>22.0</v>
      </c>
      <c r="G33" s="67">
        <v>20.0</v>
      </c>
      <c r="H33" s="76">
        <v>200.0</v>
      </c>
      <c r="I33" s="77">
        <v>22.0</v>
      </c>
      <c r="J33" s="67">
        <f t="shared" si="25"/>
        <v>-178</v>
      </c>
      <c r="K33" s="71">
        <v>90.0</v>
      </c>
      <c r="L33" s="67">
        <v>9.32</v>
      </c>
      <c r="M33" s="72">
        <v>30.0</v>
      </c>
      <c r="N33" s="72"/>
      <c r="O33" s="78">
        <f t="shared" si="26"/>
        <v>-60</v>
      </c>
      <c r="P33" s="58">
        <v>25.0</v>
      </c>
      <c r="Q33" s="61" t="s">
        <v>59</v>
      </c>
      <c r="R33" s="61" t="s">
        <v>64</v>
      </c>
      <c r="S33" s="136" t="s">
        <v>67</v>
      </c>
      <c r="T33" s="67">
        <v>30.0</v>
      </c>
      <c r="U33" s="81">
        <f t="shared" si="27"/>
        <v>-60</v>
      </c>
      <c r="V33" s="83"/>
      <c r="W33" s="81"/>
      <c r="X33" s="83"/>
      <c r="Y33" s="67"/>
      <c r="Z33" s="67"/>
      <c r="AA33" s="75"/>
      <c r="AB33" s="67">
        <f t="shared" si="28"/>
        <v>0</v>
      </c>
      <c r="AC33" s="58">
        <v>25.0</v>
      </c>
      <c r="AD33" s="86"/>
      <c r="AE33" s="8"/>
      <c r="AF33" s="8"/>
    </row>
    <row r="34" ht="12.0" customHeight="1">
      <c r="A34" s="58">
        <v>26.0</v>
      </c>
      <c r="B34" s="67">
        <v>7226.0</v>
      </c>
      <c r="C34" s="67">
        <v>7665.0</v>
      </c>
      <c r="D34" s="67">
        <v>8389.0</v>
      </c>
      <c r="E34" s="67">
        <v>0.0</v>
      </c>
      <c r="F34" s="67">
        <v>0.0</v>
      </c>
      <c r="G34" s="67">
        <v>0.0</v>
      </c>
      <c r="H34" s="76">
        <v>17700.0</v>
      </c>
      <c r="I34" s="77">
        <v>0.0</v>
      </c>
      <c r="J34" s="67">
        <f t="shared" si="25"/>
        <v>-17700</v>
      </c>
      <c r="K34" s="71">
        <v>22908.0</v>
      </c>
      <c r="L34" s="67">
        <v>0.0</v>
      </c>
      <c r="M34" s="72">
        <v>22908.0</v>
      </c>
      <c r="N34" s="72"/>
      <c r="O34" s="78">
        <f t="shared" si="26"/>
        <v>0</v>
      </c>
      <c r="P34" s="58">
        <v>26.0</v>
      </c>
      <c r="Q34" s="61" t="s">
        <v>59</v>
      </c>
      <c r="R34" s="61" t="s">
        <v>64</v>
      </c>
      <c r="S34" s="150" t="s">
        <v>68</v>
      </c>
      <c r="T34" s="67">
        <f>SUM(M34*1.07)</f>
        <v>24511.56</v>
      </c>
      <c r="U34" s="81">
        <f t="shared" si="27"/>
        <v>1603.56</v>
      </c>
      <c r="V34" s="83">
        <f>SUM(T34-M34)/M34</f>
        <v>0.07</v>
      </c>
      <c r="W34" s="81"/>
      <c r="X34" s="83"/>
      <c r="Y34" s="67"/>
      <c r="Z34" s="67"/>
      <c r="AA34" s="75"/>
      <c r="AB34" s="67">
        <f t="shared" si="28"/>
        <v>0</v>
      </c>
      <c r="AC34" s="58">
        <v>26.0</v>
      </c>
      <c r="AD34" s="86"/>
      <c r="AE34" s="8"/>
      <c r="AF34" s="8"/>
    </row>
    <row r="35" ht="12.0" customHeight="1">
      <c r="A35" s="58">
        <v>27.0</v>
      </c>
      <c r="B35" s="67">
        <v>57.0</v>
      </c>
      <c r="C35" s="67">
        <v>275.0</v>
      </c>
      <c r="D35" s="67">
        <v>596.0</v>
      </c>
      <c r="E35" s="67">
        <v>0.0</v>
      </c>
      <c r="F35" s="67">
        <v>75.0</v>
      </c>
      <c r="G35" s="67">
        <v>552.0</v>
      </c>
      <c r="H35" s="76">
        <v>600.0</v>
      </c>
      <c r="I35" s="77">
        <v>516.0</v>
      </c>
      <c r="J35" s="67">
        <f t="shared" si="25"/>
        <v>-84</v>
      </c>
      <c r="K35" s="71">
        <v>699.0</v>
      </c>
      <c r="L35" s="67">
        <v>154.12</v>
      </c>
      <c r="M35" s="72">
        <v>699.0</v>
      </c>
      <c r="N35" s="72"/>
      <c r="O35" s="78">
        <f t="shared" si="26"/>
        <v>0</v>
      </c>
      <c r="P35" s="58">
        <v>27.0</v>
      </c>
      <c r="Q35" s="61" t="s">
        <v>59</v>
      </c>
      <c r="R35" s="61" t="s">
        <v>64</v>
      </c>
      <c r="S35" s="136" t="s">
        <v>69</v>
      </c>
      <c r="T35" s="67">
        <v>650.0</v>
      </c>
      <c r="U35" s="81">
        <f t="shared" si="27"/>
        <v>-49</v>
      </c>
      <c r="V35" s="83"/>
      <c r="W35" s="81"/>
      <c r="X35" s="83"/>
      <c r="Y35" s="67"/>
      <c r="Z35" s="67"/>
      <c r="AA35" s="75"/>
      <c r="AB35" s="67">
        <f t="shared" si="28"/>
        <v>0</v>
      </c>
      <c r="AC35" s="58">
        <v>27.0</v>
      </c>
      <c r="AD35" s="86"/>
      <c r="AE35" s="8"/>
      <c r="AF35" s="8" t="s">
        <v>70</v>
      </c>
    </row>
    <row r="36" ht="12.0" customHeight="1">
      <c r="A36" s="58">
        <v>28.0</v>
      </c>
      <c r="B36" s="67">
        <v>72.0</v>
      </c>
      <c r="C36" s="67">
        <v>95.0</v>
      </c>
      <c r="D36" s="67">
        <v>94.0</v>
      </c>
      <c r="E36" s="67">
        <v>0.0</v>
      </c>
      <c r="F36" s="67">
        <v>0.0</v>
      </c>
      <c r="G36" s="67">
        <v>0.0</v>
      </c>
      <c r="H36" s="76">
        <v>120.0</v>
      </c>
      <c r="I36" s="77">
        <v>0.0</v>
      </c>
      <c r="J36" s="67">
        <f t="shared" si="25"/>
        <v>-120</v>
      </c>
      <c r="K36" s="71">
        <v>0.0</v>
      </c>
      <c r="L36" s="67">
        <v>0.0</v>
      </c>
      <c r="M36" s="72">
        <v>0.0</v>
      </c>
      <c r="N36" s="72"/>
      <c r="O36" s="78">
        <f t="shared" si="26"/>
        <v>0</v>
      </c>
      <c r="P36" s="58">
        <v>28.0</v>
      </c>
      <c r="Q36" s="61" t="s">
        <v>59</v>
      </c>
      <c r="R36" s="61" t="s">
        <v>64</v>
      </c>
      <c r="S36" s="136" t="s">
        <v>71</v>
      </c>
      <c r="T36" s="67">
        <v>0.0</v>
      </c>
      <c r="U36" s="81">
        <f t="shared" si="27"/>
        <v>0</v>
      </c>
      <c r="V36" s="83"/>
      <c r="W36" s="81"/>
      <c r="X36" s="83"/>
      <c r="Y36" s="67"/>
      <c r="Z36" s="67"/>
      <c r="AA36" s="75"/>
      <c r="AB36" s="67">
        <f t="shared" si="28"/>
        <v>0</v>
      </c>
      <c r="AC36" s="58">
        <v>28.0</v>
      </c>
      <c r="AD36" s="86"/>
      <c r="AE36" s="8"/>
      <c r="AF36" s="8"/>
    </row>
    <row r="37" ht="12.0" customHeight="1">
      <c r="A37" s="58">
        <v>29.0</v>
      </c>
      <c r="B37" s="67">
        <v>72.0</v>
      </c>
      <c r="C37" s="67">
        <v>91.0</v>
      </c>
      <c r="D37" s="67">
        <v>93.0</v>
      </c>
      <c r="E37" s="67">
        <v>110.0</v>
      </c>
      <c r="F37" s="67">
        <v>97.0</v>
      </c>
      <c r="G37" s="67">
        <v>97.0</v>
      </c>
      <c r="H37" s="76">
        <v>150.0</v>
      </c>
      <c r="I37" s="77">
        <v>153.0</v>
      </c>
      <c r="J37" s="67">
        <f t="shared" si="25"/>
        <v>3</v>
      </c>
      <c r="K37" s="71">
        <v>150.0</v>
      </c>
      <c r="L37" s="67">
        <v>541.48</v>
      </c>
      <c r="M37" s="151">
        <v>750.0</v>
      </c>
      <c r="N37" s="72"/>
      <c r="O37" s="78">
        <f t="shared" si="26"/>
        <v>600</v>
      </c>
      <c r="P37" s="58">
        <v>29.0</v>
      </c>
      <c r="Q37" s="61" t="s">
        <v>59</v>
      </c>
      <c r="R37" s="61" t="s">
        <v>64</v>
      </c>
      <c r="S37" s="152" t="s">
        <v>72</v>
      </c>
      <c r="T37" s="74">
        <v>150.0</v>
      </c>
      <c r="U37" s="81">
        <f t="shared" si="27"/>
        <v>0</v>
      </c>
      <c r="V37" s="83"/>
      <c r="W37" s="81"/>
      <c r="X37" s="83"/>
      <c r="Y37" s="74"/>
      <c r="Z37" s="74"/>
      <c r="AA37" s="99"/>
      <c r="AB37" s="74">
        <f t="shared" si="28"/>
        <v>0</v>
      </c>
      <c r="AC37" s="58">
        <v>29.0</v>
      </c>
      <c r="AD37" s="86"/>
      <c r="AE37" s="8"/>
      <c r="AF37" s="8"/>
    </row>
    <row r="38" ht="12.0" customHeight="1">
      <c r="A38" s="58">
        <v>30.0</v>
      </c>
      <c r="B38" s="138">
        <f t="shared" ref="B38:I38" si="29">SUM(B31:B37)</f>
        <v>20777</v>
      </c>
      <c r="C38" s="138">
        <f t="shared" si="29"/>
        <v>26831</v>
      </c>
      <c r="D38" s="138">
        <f t="shared" si="29"/>
        <v>34564</v>
      </c>
      <c r="E38" s="138">
        <f t="shared" si="29"/>
        <v>23108</v>
      </c>
      <c r="F38" s="138">
        <f t="shared" si="29"/>
        <v>24671</v>
      </c>
      <c r="G38" s="138">
        <f t="shared" si="29"/>
        <v>26995</v>
      </c>
      <c r="H38" s="139">
        <f t="shared" si="29"/>
        <v>43370</v>
      </c>
      <c r="I38" s="140">
        <f t="shared" si="29"/>
        <v>28357</v>
      </c>
      <c r="J38" s="138">
        <f t="shared" si="25"/>
        <v>-15013</v>
      </c>
      <c r="K38" s="141">
        <f t="shared" ref="K38:N38" si="30">SUM(K31:K37)</f>
        <v>54530</v>
      </c>
      <c r="L38" s="138">
        <f t="shared" si="30"/>
        <v>10860.84</v>
      </c>
      <c r="M38" s="142">
        <f t="shared" si="30"/>
        <v>55070</v>
      </c>
      <c r="N38" s="142">
        <f t="shared" si="30"/>
        <v>0</v>
      </c>
      <c r="O38" s="78">
        <f t="shared" si="26"/>
        <v>540</v>
      </c>
      <c r="P38" s="58">
        <v>30.0</v>
      </c>
      <c r="Q38" s="61"/>
      <c r="R38" s="61"/>
      <c r="S38" s="153" t="s">
        <v>73</v>
      </c>
      <c r="T38" s="154">
        <f>SUM(T31:T37)</f>
        <v>58941.56</v>
      </c>
      <c r="U38" s="107">
        <f t="shared" si="27"/>
        <v>4411.56</v>
      </c>
      <c r="V38" s="155">
        <f t="shared" ref="V38:V39" si="34">SUM(T38-M38)/M38</f>
        <v>0.07030252406</v>
      </c>
      <c r="W38" s="107">
        <f t="shared" ref="W38:W39" si="35">SUM(T38-M38)</f>
        <v>3871.56</v>
      </c>
      <c r="X38" s="155">
        <f t="shared" ref="X38:X39" si="36">SUM(T38-M38)/M38</f>
        <v>0.07030252406</v>
      </c>
      <c r="Y38" s="154">
        <f t="shared" ref="Y38:AA38" si="31">SUM(Y31:Y37)</f>
        <v>0</v>
      </c>
      <c r="Z38" s="154">
        <f t="shared" si="31"/>
        <v>0</v>
      </c>
      <c r="AA38" s="156">
        <f t="shared" si="31"/>
        <v>0</v>
      </c>
      <c r="AB38" s="157">
        <f t="shared" si="28"/>
        <v>0</v>
      </c>
      <c r="AC38" s="58">
        <v>30.0</v>
      </c>
      <c r="AD38" s="86"/>
      <c r="AE38" s="8"/>
      <c r="AF38" s="158"/>
    </row>
    <row r="39" ht="12.0" customHeight="1">
      <c r="A39" s="58">
        <v>31.0</v>
      </c>
      <c r="B39" s="138">
        <f t="shared" ref="B39:I39" si="32">SUM(B38,B29)</f>
        <v>82443</v>
      </c>
      <c r="C39" s="138">
        <f t="shared" si="32"/>
        <v>91806</v>
      </c>
      <c r="D39" s="138">
        <f t="shared" si="32"/>
        <v>107651</v>
      </c>
      <c r="E39" s="138">
        <f t="shared" si="32"/>
        <v>96824</v>
      </c>
      <c r="F39" s="138">
        <f t="shared" si="32"/>
        <v>98907</v>
      </c>
      <c r="G39" s="138">
        <f t="shared" si="32"/>
        <v>106494</v>
      </c>
      <c r="H39" s="139">
        <f t="shared" si="32"/>
        <v>127695</v>
      </c>
      <c r="I39" s="140">
        <f t="shared" si="32"/>
        <v>108532</v>
      </c>
      <c r="J39" s="138">
        <f t="shared" si="25"/>
        <v>-19163</v>
      </c>
      <c r="K39" s="141">
        <f t="shared" ref="K39:N39" si="33">SUM(K38,K29)</f>
        <v>143530</v>
      </c>
      <c r="L39" s="138">
        <f t="shared" si="33"/>
        <v>45794.44</v>
      </c>
      <c r="M39" s="142">
        <f t="shared" si="33"/>
        <v>144070</v>
      </c>
      <c r="N39" s="142">
        <f t="shared" si="33"/>
        <v>0</v>
      </c>
      <c r="O39" s="78">
        <f t="shared" si="26"/>
        <v>540</v>
      </c>
      <c r="P39" s="58">
        <v>31.0</v>
      </c>
      <c r="Q39" s="61"/>
      <c r="R39" s="61"/>
      <c r="S39" s="159" t="s">
        <v>74</v>
      </c>
      <c r="T39" s="154">
        <f>SUM(T38,T29)</f>
        <v>150166.56</v>
      </c>
      <c r="U39" s="105">
        <f t="shared" si="27"/>
        <v>6636.56</v>
      </c>
      <c r="V39" s="160">
        <f t="shared" si="34"/>
        <v>0.04231665163</v>
      </c>
      <c r="W39" s="107">
        <f t="shared" si="35"/>
        <v>6096.56</v>
      </c>
      <c r="X39" s="155">
        <f t="shared" si="36"/>
        <v>0.04231665163</v>
      </c>
      <c r="Y39" s="154">
        <f t="shared" ref="Y39:AA39" si="37">SUM(Y38,Y29)</f>
        <v>0</v>
      </c>
      <c r="Z39" s="154">
        <f t="shared" si="37"/>
        <v>0</v>
      </c>
      <c r="AA39" s="156">
        <f t="shared" si="37"/>
        <v>0</v>
      </c>
      <c r="AB39" s="157">
        <f t="shared" si="28"/>
        <v>0</v>
      </c>
      <c r="AC39" s="58">
        <v>31.0</v>
      </c>
      <c r="AD39" s="86"/>
      <c r="AE39" s="8"/>
      <c r="AF39" s="8"/>
    </row>
    <row r="40" ht="12.0" customHeight="1">
      <c r="A40" s="58">
        <v>32.0</v>
      </c>
      <c r="B40" s="67"/>
      <c r="C40" s="67"/>
      <c r="D40" s="67"/>
      <c r="E40" s="67"/>
      <c r="F40" s="67"/>
      <c r="G40" s="67"/>
      <c r="H40" s="76"/>
      <c r="I40" s="77"/>
      <c r="J40" s="67"/>
      <c r="K40" s="71"/>
      <c r="L40" s="67"/>
      <c r="M40" s="72"/>
      <c r="N40" s="72"/>
      <c r="O40" s="84"/>
      <c r="P40" s="58">
        <v>32.0</v>
      </c>
      <c r="Q40" s="61"/>
      <c r="R40" s="61"/>
      <c r="S40" s="159"/>
      <c r="T40" s="67"/>
      <c r="U40" s="85"/>
      <c r="V40" s="67"/>
      <c r="W40" s="67"/>
      <c r="X40" s="67"/>
      <c r="Y40" s="85"/>
      <c r="Z40" s="85"/>
      <c r="AA40" s="148"/>
      <c r="AB40" s="85"/>
      <c r="AC40" s="58">
        <v>32.0</v>
      </c>
      <c r="AD40" s="86"/>
      <c r="AE40" s="8"/>
      <c r="AF40" s="8"/>
    </row>
    <row r="41" ht="12.0" customHeight="1">
      <c r="A41" s="58">
        <v>33.0</v>
      </c>
      <c r="B41" s="67"/>
      <c r="C41" s="67"/>
      <c r="D41" s="67"/>
      <c r="E41" s="67"/>
      <c r="F41" s="67"/>
      <c r="G41" s="67"/>
      <c r="H41" s="76"/>
      <c r="I41" s="77"/>
      <c r="J41" s="67"/>
      <c r="K41" s="71"/>
      <c r="L41" s="67"/>
      <c r="M41" s="72"/>
      <c r="N41" s="72"/>
      <c r="O41" s="84"/>
      <c r="P41" s="58">
        <v>33.0</v>
      </c>
      <c r="Q41" s="134" t="s">
        <v>75</v>
      </c>
      <c r="R41" s="61"/>
      <c r="S41" s="159"/>
      <c r="T41" s="67"/>
      <c r="U41" s="67"/>
      <c r="V41" s="67"/>
      <c r="W41" s="67"/>
      <c r="X41" s="67"/>
      <c r="Y41" s="67"/>
      <c r="Z41" s="67"/>
      <c r="AA41" s="75"/>
      <c r="AB41" s="67"/>
      <c r="AC41" s="58">
        <v>33.0</v>
      </c>
      <c r="AD41" s="86"/>
      <c r="AE41" s="8"/>
      <c r="AF41" s="8"/>
    </row>
    <row r="42" ht="12.0" customHeight="1">
      <c r="A42" s="58">
        <v>34.0</v>
      </c>
      <c r="B42" s="67">
        <v>294.0</v>
      </c>
      <c r="C42" s="67">
        <v>384.0</v>
      </c>
      <c r="D42" s="67">
        <v>352.0</v>
      </c>
      <c r="E42" s="67">
        <v>234.0</v>
      </c>
      <c r="F42" s="67">
        <v>234.0</v>
      </c>
      <c r="G42" s="67">
        <v>0.0</v>
      </c>
      <c r="H42" s="76">
        <v>150.0</v>
      </c>
      <c r="I42" s="77">
        <v>234.0</v>
      </c>
      <c r="J42" s="67">
        <f t="shared" ref="J42:J57" si="38">SUM(I42-H42)</f>
        <v>84</v>
      </c>
      <c r="K42" s="71">
        <v>250.0</v>
      </c>
      <c r="L42" s="67">
        <v>0.0</v>
      </c>
      <c r="M42" s="72">
        <v>250.0</v>
      </c>
      <c r="N42" s="72"/>
      <c r="O42" s="78">
        <f t="shared" ref="O42:O57" si="39">SUM(M42-K42)</f>
        <v>0</v>
      </c>
      <c r="P42" s="58">
        <v>34.0</v>
      </c>
      <c r="Q42" s="61"/>
      <c r="R42" s="61"/>
      <c r="S42" s="136" t="s">
        <v>76</v>
      </c>
      <c r="T42" s="67">
        <v>250.0</v>
      </c>
      <c r="U42" s="81">
        <f t="shared" ref="U42:U57" si="40">SUM(T42-K42)</f>
        <v>0</v>
      </c>
      <c r="V42" s="83">
        <f t="shared" ref="V42:V43" si="41">SUM(T42-K42)/K42</f>
        <v>0</v>
      </c>
      <c r="W42" s="81"/>
      <c r="X42" s="83"/>
      <c r="Y42" s="67"/>
      <c r="Z42" s="67"/>
      <c r="AA42" s="75"/>
      <c r="AB42" s="67">
        <v>0.0</v>
      </c>
      <c r="AC42" s="58">
        <v>34.0</v>
      </c>
      <c r="AD42" s="86"/>
      <c r="AE42" s="8"/>
      <c r="AF42" s="8"/>
    </row>
    <row r="43" ht="12.0" customHeight="1">
      <c r="A43" s="58">
        <v>35.0</v>
      </c>
      <c r="B43" s="67">
        <v>3233.0</v>
      </c>
      <c r="C43" s="67">
        <v>8232.0</v>
      </c>
      <c r="D43" s="67">
        <v>5003.0</v>
      </c>
      <c r="E43" s="67">
        <v>11116.0</v>
      </c>
      <c r="F43" s="67">
        <v>4211.0</v>
      </c>
      <c r="G43" s="67">
        <f>4186+843</f>
        <v>5029</v>
      </c>
      <c r="H43" s="76">
        <v>6000.0</v>
      </c>
      <c r="I43" s="77">
        <f>6484+1168</f>
        <v>7652</v>
      </c>
      <c r="J43" s="67">
        <f t="shared" si="38"/>
        <v>1652</v>
      </c>
      <c r="K43" s="71">
        <v>6000.0</v>
      </c>
      <c r="L43" s="161">
        <f>11146+1194</f>
        <v>12340</v>
      </c>
      <c r="M43" s="151">
        <v>19500.0</v>
      </c>
      <c r="N43" s="149"/>
      <c r="O43" s="78">
        <f t="shared" si="39"/>
        <v>13500</v>
      </c>
      <c r="P43" s="58">
        <v>35.0</v>
      </c>
      <c r="Q43" s="61"/>
      <c r="R43" s="61"/>
      <c r="S43" s="136" t="s">
        <v>77</v>
      </c>
      <c r="T43" s="162">
        <v>10000.0</v>
      </c>
      <c r="U43" s="81">
        <f t="shared" si="40"/>
        <v>4000</v>
      </c>
      <c r="V43" s="83">
        <f t="shared" si="41"/>
        <v>0.6666666667</v>
      </c>
      <c r="W43" s="81"/>
      <c r="X43" s="83"/>
      <c r="Y43" s="67"/>
      <c r="Z43" s="67"/>
      <c r="AA43" s="75"/>
      <c r="AB43" s="67">
        <v>0.0</v>
      </c>
      <c r="AC43" s="58">
        <v>35.0</v>
      </c>
      <c r="AD43" s="86"/>
      <c r="AE43" s="8"/>
      <c r="AF43" s="8"/>
    </row>
    <row r="44" ht="12.0" customHeight="1">
      <c r="A44" s="58">
        <v>36.0</v>
      </c>
      <c r="B44" s="67">
        <v>0.0</v>
      </c>
      <c r="C44" s="67">
        <v>0.0</v>
      </c>
      <c r="D44" s="67">
        <v>0.0</v>
      </c>
      <c r="E44" s="67">
        <v>0.0</v>
      </c>
      <c r="F44" s="67">
        <v>0.0</v>
      </c>
      <c r="G44" s="67">
        <v>0.0</v>
      </c>
      <c r="H44" s="76">
        <v>0.0</v>
      </c>
      <c r="I44" s="77">
        <v>0.0</v>
      </c>
      <c r="J44" s="67">
        <f t="shared" si="38"/>
        <v>0</v>
      </c>
      <c r="K44" s="71">
        <v>0.0</v>
      </c>
      <c r="L44" s="67">
        <v>0.0</v>
      </c>
      <c r="M44" s="72">
        <v>0.0</v>
      </c>
      <c r="N44" s="72"/>
      <c r="O44" s="78">
        <f t="shared" si="39"/>
        <v>0</v>
      </c>
      <c r="P44" s="58">
        <v>36.0</v>
      </c>
      <c r="Q44" s="61"/>
      <c r="R44" s="61"/>
      <c r="S44" s="136" t="s">
        <v>78</v>
      </c>
      <c r="T44" s="67">
        <v>0.0</v>
      </c>
      <c r="U44" s="81">
        <f t="shared" si="40"/>
        <v>0</v>
      </c>
      <c r="V44" s="83"/>
      <c r="W44" s="81"/>
      <c r="X44" s="83"/>
      <c r="Y44" s="67"/>
      <c r="Z44" s="67"/>
      <c r="AA44" s="75"/>
      <c r="AB44" s="67">
        <v>0.0</v>
      </c>
      <c r="AC44" s="58">
        <v>36.0</v>
      </c>
      <c r="AD44" s="86"/>
      <c r="AE44" s="8"/>
      <c r="AF44" s="8"/>
    </row>
    <row r="45" ht="12.0" customHeight="1">
      <c r="A45" s="58">
        <v>37.0</v>
      </c>
      <c r="B45" s="67">
        <v>0.0</v>
      </c>
      <c r="C45" s="67">
        <v>2000.0</v>
      </c>
      <c r="D45" s="67">
        <v>2200.0</v>
      </c>
      <c r="E45" s="67">
        <v>1857.0</v>
      </c>
      <c r="F45" s="67">
        <v>2160.0</v>
      </c>
      <c r="G45" s="67">
        <v>2215.0</v>
      </c>
      <c r="H45" s="76">
        <v>2269.7999999999997</v>
      </c>
      <c r="I45" s="77">
        <v>2292.0</v>
      </c>
      <c r="J45" s="67">
        <f t="shared" si="38"/>
        <v>22.2</v>
      </c>
      <c r="K45" s="71">
        <v>2450.0</v>
      </c>
      <c r="L45" s="67">
        <v>0.0</v>
      </c>
      <c r="M45" s="72">
        <v>2450.0</v>
      </c>
      <c r="N45" s="72"/>
      <c r="O45" s="78">
        <f t="shared" si="39"/>
        <v>0</v>
      </c>
      <c r="P45" s="58">
        <v>37.0</v>
      </c>
      <c r="Q45" s="61"/>
      <c r="R45" s="61"/>
      <c r="S45" s="163" t="s">
        <v>79</v>
      </c>
      <c r="T45" s="67">
        <f>SUM(50*52)</f>
        <v>2600</v>
      </c>
      <c r="U45" s="81">
        <f t="shared" si="40"/>
        <v>150</v>
      </c>
      <c r="V45" s="83">
        <f t="shared" ref="V45:V47" si="42">SUM(T45-K45)/K45</f>
        <v>0.0612244898</v>
      </c>
      <c r="W45" s="81"/>
      <c r="X45" s="83"/>
      <c r="Y45" s="67"/>
      <c r="Z45" s="67"/>
      <c r="AA45" s="75"/>
      <c r="AB45" s="67">
        <v>0.0</v>
      </c>
      <c r="AC45" s="58">
        <v>37.0</v>
      </c>
      <c r="AD45" s="86"/>
      <c r="AE45" s="8"/>
      <c r="AF45" s="8"/>
    </row>
    <row r="46" ht="12.0" customHeight="1">
      <c r="A46" s="58">
        <v>38.0</v>
      </c>
      <c r="B46" s="67">
        <v>45925.0</v>
      </c>
      <c r="C46" s="67">
        <v>61000.0</v>
      </c>
      <c r="D46" s="67">
        <v>63250.0</v>
      </c>
      <c r="E46" s="67">
        <v>64190.0</v>
      </c>
      <c r="F46" s="67">
        <v>66450.0</v>
      </c>
      <c r="G46" s="67">
        <v>70783.0</v>
      </c>
      <c r="H46" s="76">
        <v>75141.0</v>
      </c>
      <c r="I46" s="77">
        <v>74545.0</v>
      </c>
      <c r="J46" s="67">
        <f t="shared" si="38"/>
        <v>-596</v>
      </c>
      <c r="K46" s="71">
        <v>79000.0</v>
      </c>
      <c r="L46" s="67">
        <v>32060.0</v>
      </c>
      <c r="M46" s="72">
        <v>79000.0</v>
      </c>
      <c r="N46" s="72"/>
      <c r="O46" s="78">
        <f t="shared" si="39"/>
        <v>0</v>
      </c>
      <c r="P46" s="58">
        <v>38.0</v>
      </c>
      <c r="Q46" s="61"/>
      <c r="R46" s="61"/>
      <c r="S46" s="136" t="s">
        <v>80</v>
      </c>
      <c r="T46" s="67">
        <f>SUM(M46*1.025)</f>
        <v>80975</v>
      </c>
      <c r="U46" s="81">
        <f t="shared" si="40"/>
        <v>1975</v>
      </c>
      <c r="V46" s="83">
        <f t="shared" si="42"/>
        <v>0.025</v>
      </c>
      <c r="W46" s="81"/>
      <c r="X46" s="83"/>
      <c r="Y46" s="67"/>
      <c r="Z46" s="67"/>
      <c r="AA46" s="75"/>
      <c r="AB46" s="67">
        <v>0.0</v>
      </c>
      <c r="AC46" s="58">
        <v>38.0</v>
      </c>
      <c r="AD46" s="86"/>
      <c r="AE46" s="8"/>
      <c r="AF46" s="8"/>
    </row>
    <row r="47" ht="12.0" customHeight="1">
      <c r="A47" s="58">
        <v>39.0</v>
      </c>
      <c r="B47" s="67">
        <v>4585.0</v>
      </c>
      <c r="C47" s="67">
        <v>2000.0</v>
      </c>
      <c r="D47" s="67">
        <v>3865.0</v>
      </c>
      <c r="E47" s="67">
        <v>2552.0</v>
      </c>
      <c r="F47" s="67">
        <v>3403.0</v>
      </c>
      <c r="G47" s="67">
        <v>2431.0</v>
      </c>
      <c r="H47" s="76">
        <v>5500.0</v>
      </c>
      <c r="I47" s="77">
        <v>3090.0</v>
      </c>
      <c r="J47" s="67">
        <f t="shared" si="38"/>
        <v>-2410</v>
      </c>
      <c r="K47" s="71">
        <v>5500.0</v>
      </c>
      <c r="L47" s="67">
        <v>487.0</v>
      </c>
      <c r="M47" s="72">
        <f>+7500</f>
        <v>7500</v>
      </c>
      <c r="N47" s="72"/>
      <c r="O47" s="78">
        <f t="shared" si="39"/>
        <v>2000</v>
      </c>
      <c r="P47" s="58">
        <v>39.0</v>
      </c>
      <c r="Q47" s="61"/>
      <c r="R47" s="61"/>
      <c r="S47" s="136" t="s">
        <v>81</v>
      </c>
      <c r="T47" s="162">
        <f>6500+4200</f>
        <v>10700</v>
      </c>
      <c r="U47" s="81">
        <f t="shared" si="40"/>
        <v>5200</v>
      </c>
      <c r="V47" s="83">
        <f t="shared" si="42"/>
        <v>0.9454545455</v>
      </c>
      <c r="W47" s="81"/>
      <c r="X47" s="83"/>
      <c r="Y47" s="67"/>
      <c r="Z47" s="67"/>
      <c r="AA47" s="75"/>
      <c r="AB47" s="67">
        <v>0.0</v>
      </c>
      <c r="AC47" s="58">
        <v>39.0</v>
      </c>
      <c r="AD47" s="86"/>
      <c r="AE47" s="8"/>
      <c r="AF47" s="8"/>
    </row>
    <row r="48" ht="12.0" customHeight="1">
      <c r="A48" s="58">
        <v>40.0</v>
      </c>
      <c r="B48" s="67">
        <v>0.0</v>
      </c>
      <c r="C48" s="67">
        <v>0.0</v>
      </c>
      <c r="D48" s="67">
        <v>0.0</v>
      </c>
      <c r="E48" s="67">
        <v>0.0</v>
      </c>
      <c r="F48" s="67">
        <v>0.0</v>
      </c>
      <c r="G48" s="67">
        <v>0.0</v>
      </c>
      <c r="H48" s="76">
        <v>0.0</v>
      </c>
      <c r="I48" s="77"/>
      <c r="J48" s="67">
        <f t="shared" si="38"/>
        <v>0</v>
      </c>
      <c r="K48" s="71">
        <v>0.0</v>
      </c>
      <c r="L48" s="67">
        <v>0.0</v>
      </c>
      <c r="M48" s="72">
        <v>0.0</v>
      </c>
      <c r="N48" s="72"/>
      <c r="O48" s="78">
        <f t="shared" si="39"/>
        <v>0</v>
      </c>
      <c r="P48" s="58">
        <v>40.0</v>
      </c>
      <c r="Q48" s="61"/>
      <c r="R48" s="61"/>
      <c r="S48" s="136" t="s">
        <v>82</v>
      </c>
      <c r="T48" s="162">
        <v>3000.0</v>
      </c>
      <c r="U48" s="81">
        <f t="shared" si="40"/>
        <v>3000</v>
      </c>
      <c r="V48" s="83"/>
      <c r="W48" s="81"/>
      <c r="X48" s="83"/>
      <c r="Y48" s="67"/>
      <c r="Z48" s="67"/>
      <c r="AA48" s="75"/>
      <c r="AB48" s="67">
        <v>0.0</v>
      </c>
      <c r="AC48" s="58">
        <v>40.0</v>
      </c>
      <c r="AD48" s="86"/>
      <c r="AE48" s="8"/>
      <c r="AF48" s="8"/>
    </row>
    <row r="49" ht="12.0" customHeight="1">
      <c r="A49" s="58">
        <v>41.0</v>
      </c>
      <c r="B49" s="67">
        <v>3661.0</v>
      </c>
      <c r="C49" s="67">
        <v>3146.0</v>
      </c>
      <c r="D49" s="67">
        <v>4832.0</v>
      </c>
      <c r="E49" s="67">
        <v>1756.0</v>
      </c>
      <c r="F49" s="67">
        <v>6458.0</v>
      </c>
      <c r="G49" s="67">
        <v>5118.0</v>
      </c>
      <c r="H49" s="76">
        <v>5000.0</v>
      </c>
      <c r="I49" s="77">
        <v>4959.0</v>
      </c>
      <c r="J49" s="67">
        <f t="shared" si="38"/>
        <v>-41</v>
      </c>
      <c r="K49" s="71">
        <v>5000.0</v>
      </c>
      <c r="L49" s="67">
        <v>2516.0</v>
      </c>
      <c r="M49" s="72">
        <v>5000.0</v>
      </c>
      <c r="N49" s="72"/>
      <c r="O49" s="78">
        <f t="shared" si="39"/>
        <v>0</v>
      </c>
      <c r="P49" s="58">
        <v>41.0</v>
      </c>
      <c r="Q49" s="61"/>
      <c r="R49" s="61"/>
      <c r="S49" s="136" t="s">
        <v>83</v>
      </c>
      <c r="T49" s="67">
        <v>5000.0</v>
      </c>
      <c r="U49" s="81">
        <f t="shared" si="40"/>
        <v>0</v>
      </c>
      <c r="V49" s="83">
        <f t="shared" ref="V49:V55" si="43">SUM(T49-K49)/K49</f>
        <v>0</v>
      </c>
      <c r="W49" s="81"/>
      <c r="X49" s="83"/>
      <c r="Y49" s="67"/>
      <c r="Z49" s="67"/>
      <c r="AA49" s="75"/>
      <c r="AB49" s="67">
        <v>0.0</v>
      </c>
      <c r="AC49" s="58">
        <v>41.0</v>
      </c>
      <c r="AD49" s="86"/>
      <c r="AE49" s="8"/>
      <c r="AF49" s="8"/>
    </row>
    <row r="50" ht="12.0" customHeight="1">
      <c r="A50" s="58">
        <v>42.0</v>
      </c>
      <c r="B50" s="67">
        <v>27.0</v>
      </c>
      <c r="C50" s="67">
        <v>50.0</v>
      </c>
      <c r="D50" s="67">
        <v>61.0</v>
      </c>
      <c r="E50" s="67">
        <v>47.0</v>
      </c>
      <c r="F50" s="67">
        <v>59.0</v>
      </c>
      <c r="G50" s="67">
        <v>67.0</v>
      </c>
      <c r="H50" s="76">
        <v>60.0</v>
      </c>
      <c r="I50" s="77">
        <v>75.0</v>
      </c>
      <c r="J50" s="67">
        <f t="shared" si="38"/>
        <v>15</v>
      </c>
      <c r="K50" s="71">
        <v>60.0</v>
      </c>
      <c r="L50" s="67">
        <v>0.0</v>
      </c>
      <c r="M50" s="72">
        <v>60.0</v>
      </c>
      <c r="N50" s="72"/>
      <c r="O50" s="78">
        <f t="shared" si="39"/>
        <v>0</v>
      </c>
      <c r="P50" s="58">
        <v>42.0</v>
      </c>
      <c r="Q50" s="61"/>
      <c r="R50" s="61"/>
      <c r="S50" s="136" t="s">
        <v>84</v>
      </c>
      <c r="T50" s="67">
        <v>60.0</v>
      </c>
      <c r="U50" s="81">
        <f t="shared" si="40"/>
        <v>0</v>
      </c>
      <c r="V50" s="83">
        <f t="shared" si="43"/>
        <v>0</v>
      </c>
      <c r="W50" s="81"/>
      <c r="X50" s="83"/>
      <c r="Y50" s="67"/>
      <c r="Z50" s="67"/>
      <c r="AA50" s="75"/>
      <c r="AB50" s="67">
        <v>0.0</v>
      </c>
      <c r="AC50" s="58">
        <v>42.0</v>
      </c>
      <c r="AD50" s="86"/>
      <c r="AE50" s="8"/>
      <c r="AF50" s="8"/>
    </row>
    <row r="51" ht="12.0" customHeight="1">
      <c r="A51" s="58">
        <v>43.0</v>
      </c>
      <c r="B51" s="67">
        <v>0.0</v>
      </c>
      <c r="C51" s="67">
        <v>0.0</v>
      </c>
      <c r="D51" s="67">
        <v>0.0</v>
      </c>
      <c r="E51" s="67">
        <v>0.0</v>
      </c>
      <c r="F51" s="67">
        <v>0.0</v>
      </c>
      <c r="G51" s="67">
        <v>0.0</v>
      </c>
      <c r="H51" s="76">
        <v>25.0</v>
      </c>
      <c r="I51" s="77">
        <v>0.0</v>
      </c>
      <c r="J51" s="67">
        <f t="shared" si="38"/>
        <v>-25</v>
      </c>
      <c r="K51" s="71">
        <v>25.0</v>
      </c>
      <c r="L51" s="67">
        <v>0.0</v>
      </c>
      <c r="M51" s="72">
        <v>25.0</v>
      </c>
      <c r="N51" s="72"/>
      <c r="O51" s="78">
        <f t="shared" si="39"/>
        <v>0</v>
      </c>
      <c r="P51" s="58">
        <v>43.0</v>
      </c>
      <c r="Q51" s="61"/>
      <c r="R51" s="61"/>
      <c r="S51" s="136" t="s">
        <v>85</v>
      </c>
      <c r="T51" s="67">
        <v>25.0</v>
      </c>
      <c r="U51" s="81">
        <f t="shared" si="40"/>
        <v>0</v>
      </c>
      <c r="V51" s="83">
        <f t="shared" si="43"/>
        <v>0</v>
      </c>
      <c r="W51" s="81"/>
      <c r="X51" s="83"/>
      <c r="Y51" s="67"/>
      <c r="Z51" s="67"/>
      <c r="AA51" s="75"/>
      <c r="AB51" s="67">
        <v>0.0</v>
      </c>
      <c r="AC51" s="58">
        <v>43.0</v>
      </c>
      <c r="AD51" s="86"/>
      <c r="AE51" s="8"/>
      <c r="AF51" s="8"/>
    </row>
    <row r="52" ht="12.0" customHeight="1">
      <c r="A52" s="58">
        <v>44.0</v>
      </c>
      <c r="B52" s="67">
        <v>94.0</v>
      </c>
      <c r="C52" s="67">
        <v>368.0</v>
      </c>
      <c r="D52" s="67">
        <v>1250.0</v>
      </c>
      <c r="E52" s="67">
        <v>756.0</v>
      </c>
      <c r="F52" s="67">
        <v>390.0</v>
      </c>
      <c r="G52" s="67">
        <v>458.0</v>
      </c>
      <c r="H52" s="76">
        <v>2000.0</v>
      </c>
      <c r="I52" s="77">
        <v>1542.0</v>
      </c>
      <c r="J52" s="67">
        <f t="shared" si="38"/>
        <v>-458</v>
      </c>
      <c r="K52" s="71">
        <v>500.0</v>
      </c>
      <c r="L52" s="67">
        <v>0.0</v>
      </c>
      <c r="M52" s="72">
        <v>500.0</v>
      </c>
      <c r="N52" s="149"/>
      <c r="O52" s="78">
        <f t="shared" si="39"/>
        <v>0</v>
      </c>
      <c r="P52" s="58">
        <v>44.0</v>
      </c>
      <c r="Q52" s="61"/>
      <c r="R52" s="61"/>
      <c r="S52" s="136" t="s">
        <v>86</v>
      </c>
      <c r="T52" s="67">
        <v>500.0</v>
      </c>
      <c r="U52" s="81">
        <f t="shared" si="40"/>
        <v>0</v>
      </c>
      <c r="V52" s="83">
        <f t="shared" si="43"/>
        <v>0</v>
      </c>
      <c r="W52" s="81"/>
      <c r="X52" s="83"/>
      <c r="Y52" s="67"/>
      <c r="Z52" s="67"/>
      <c r="AA52" s="75"/>
      <c r="AB52" s="67">
        <v>0.0</v>
      </c>
      <c r="AC52" s="58">
        <v>44.0</v>
      </c>
      <c r="AD52" s="86"/>
      <c r="AE52" s="8"/>
      <c r="AF52" s="8"/>
    </row>
    <row r="53" ht="12.0" customHeight="1">
      <c r="A53" s="58">
        <v>45.0</v>
      </c>
      <c r="B53" s="67">
        <v>2112.0</v>
      </c>
      <c r="C53" s="67">
        <v>3127.0</v>
      </c>
      <c r="D53" s="67">
        <v>2488.0</v>
      </c>
      <c r="E53" s="67">
        <v>84.0</v>
      </c>
      <c r="F53" s="67">
        <v>0.0</v>
      </c>
      <c r="G53" s="67">
        <v>0.0</v>
      </c>
      <c r="H53" s="76">
        <v>2000.0</v>
      </c>
      <c r="I53" s="77">
        <v>552.0</v>
      </c>
      <c r="J53" s="67">
        <f t="shared" si="38"/>
        <v>-1448</v>
      </c>
      <c r="K53" s="71">
        <v>2000.0</v>
      </c>
      <c r="L53" s="67">
        <v>0.0</v>
      </c>
      <c r="M53" s="72">
        <v>2000.0</v>
      </c>
      <c r="N53" s="72"/>
      <c r="O53" s="78">
        <f t="shared" si="39"/>
        <v>0</v>
      </c>
      <c r="P53" s="58">
        <v>45.0</v>
      </c>
      <c r="Q53" s="61"/>
      <c r="R53" s="61"/>
      <c r="S53" s="136" t="s">
        <v>87</v>
      </c>
      <c r="T53" s="67">
        <v>2000.0</v>
      </c>
      <c r="U53" s="81">
        <f t="shared" si="40"/>
        <v>0</v>
      </c>
      <c r="V53" s="83">
        <f t="shared" si="43"/>
        <v>0</v>
      </c>
      <c r="W53" s="81"/>
      <c r="X53" s="83"/>
      <c r="Y53" s="67"/>
      <c r="Z53" s="67"/>
      <c r="AA53" s="75"/>
      <c r="AB53" s="67">
        <v>0.0</v>
      </c>
      <c r="AC53" s="58">
        <v>45.0</v>
      </c>
      <c r="AD53" s="86"/>
      <c r="AE53" s="8"/>
      <c r="AF53" s="8"/>
    </row>
    <row r="54" ht="12.0" customHeight="1">
      <c r="A54" s="58">
        <v>46.0</v>
      </c>
      <c r="B54" s="67">
        <v>1330.0</v>
      </c>
      <c r="C54" s="67">
        <v>861.0</v>
      </c>
      <c r="D54" s="67">
        <v>175.0</v>
      </c>
      <c r="E54" s="67">
        <v>55.0</v>
      </c>
      <c r="F54" s="67">
        <v>55.0</v>
      </c>
      <c r="G54" s="67">
        <v>1250.0</v>
      </c>
      <c r="H54" s="76">
        <v>1000.0</v>
      </c>
      <c r="I54" s="77">
        <v>0.0</v>
      </c>
      <c r="J54" s="67">
        <f t="shared" si="38"/>
        <v>-1000</v>
      </c>
      <c r="K54" s="71">
        <v>500.0</v>
      </c>
      <c r="L54" s="67">
        <v>0.0</v>
      </c>
      <c r="M54" s="72">
        <v>500.0</v>
      </c>
      <c r="N54" s="72"/>
      <c r="O54" s="78">
        <f t="shared" si="39"/>
        <v>0</v>
      </c>
      <c r="P54" s="58">
        <v>46.0</v>
      </c>
      <c r="Q54" s="61"/>
      <c r="R54" s="61"/>
      <c r="S54" s="136" t="s">
        <v>88</v>
      </c>
      <c r="T54" s="67">
        <v>500.0</v>
      </c>
      <c r="U54" s="81">
        <f t="shared" si="40"/>
        <v>0</v>
      </c>
      <c r="V54" s="83">
        <f t="shared" si="43"/>
        <v>0</v>
      </c>
      <c r="W54" s="81"/>
      <c r="X54" s="83"/>
      <c r="Y54" s="67"/>
      <c r="Z54" s="67"/>
      <c r="AA54" s="75"/>
      <c r="AB54" s="67">
        <v>0.0</v>
      </c>
      <c r="AC54" s="58">
        <v>46.0</v>
      </c>
      <c r="AD54" s="86"/>
      <c r="AE54" s="8"/>
      <c r="AF54" s="8"/>
    </row>
    <row r="55" ht="12.0" customHeight="1">
      <c r="A55" s="58">
        <v>47.0</v>
      </c>
      <c r="B55" s="67">
        <v>68602.0</v>
      </c>
      <c r="C55" s="67">
        <v>87091.0</v>
      </c>
      <c r="D55" s="67">
        <v>89084.0</v>
      </c>
      <c r="E55" s="67">
        <v>94027.0</v>
      </c>
      <c r="F55" s="67">
        <v>99107.0</v>
      </c>
      <c r="G55" s="67">
        <v>95295.0</v>
      </c>
      <c r="H55" s="76">
        <v>108500.0</v>
      </c>
      <c r="I55" s="77">
        <f>66039+41890+4017</f>
        <v>111946</v>
      </c>
      <c r="J55" s="67">
        <f t="shared" si="38"/>
        <v>3446</v>
      </c>
      <c r="K55" s="71">
        <v>115000.0</v>
      </c>
      <c r="L55" s="67">
        <f>55889+14862</f>
        <v>70751</v>
      </c>
      <c r="M55" s="72">
        <v>115000.0</v>
      </c>
      <c r="N55" s="72"/>
      <c r="O55" s="78">
        <f t="shared" si="39"/>
        <v>0</v>
      </c>
      <c r="P55" s="58">
        <v>47.0</v>
      </c>
      <c r="Q55" s="61"/>
      <c r="R55" s="61"/>
      <c r="S55" s="136" t="s">
        <v>89</v>
      </c>
      <c r="T55" s="164">
        <f>SUM(T16+35000+5000)</f>
        <v>120000</v>
      </c>
      <c r="U55" s="81">
        <f t="shared" si="40"/>
        <v>5000</v>
      </c>
      <c r="V55" s="83">
        <f t="shared" si="43"/>
        <v>0.04347826087</v>
      </c>
      <c r="W55" s="81"/>
      <c r="X55" s="83"/>
      <c r="Y55" s="67"/>
      <c r="Z55" s="67"/>
      <c r="AA55" s="75"/>
      <c r="AB55" s="67">
        <v>0.0</v>
      </c>
      <c r="AC55" s="58">
        <v>47.0</v>
      </c>
      <c r="AD55" s="86"/>
      <c r="AE55" s="8"/>
      <c r="AF55" s="8"/>
    </row>
    <row r="56" ht="12.0" customHeight="1">
      <c r="A56" s="58">
        <v>48.0</v>
      </c>
      <c r="B56" s="67">
        <v>0.0</v>
      </c>
      <c r="C56" s="67">
        <v>2962.0</v>
      </c>
      <c r="D56" s="67">
        <v>15000.0</v>
      </c>
      <c r="E56" s="67">
        <v>2624.0</v>
      </c>
      <c r="F56" s="67">
        <v>0.0</v>
      </c>
      <c r="G56" s="67">
        <v>0.0</v>
      </c>
      <c r="H56" s="76">
        <v>0.0</v>
      </c>
      <c r="I56" s="77"/>
      <c r="J56" s="67">
        <f t="shared" si="38"/>
        <v>0</v>
      </c>
      <c r="K56" s="71">
        <v>0.0</v>
      </c>
      <c r="L56" s="165"/>
      <c r="M56" s="72">
        <v>0.0</v>
      </c>
      <c r="N56" s="72"/>
      <c r="O56" s="78">
        <f t="shared" si="39"/>
        <v>0</v>
      </c>
      <c r="P56" s="58">
        <v>48.0</v>
      </c>
      <c r="Q56" s="61"/>
      <c r="R56" s="61"/>
      <c r="S56" s="136" t="s">
        <v>90</v>
      </c>
      <c r="T56" s="74">
        <v>0.0</v>
      </c>
      <c r="U56" s="81">
        <f t="shared" si="40"/>
        <v>0</v>
      </c>
      <c r="V56" s="83"/>
      <c r="W56" s="81"/>
      <c r="X56" s="83"/>
      <c r="Y56" s="74"/>
      <c r="Z56" s="74"/>
      <c r="AA56" s="99"/>
      <c r="AB56" s="74">
        <v>0.0</v>
      </c>
      <c r="AC56" s="58">
        <v>48.0</v>
      </c>
      <c r="AD56" s="86"/>
      <c r="AE56" s="8"/>
      <c r="AF56" s="8"/>
    </row>
    <row r="57" ht="12.0" customHeight="1">
      <c r="A57" s="58">
        <v>49.0</v>
      </c>
      <c r="B57" s="138">
        <f t="shared" ref="B57:I57" si="44">SUM(B42:B56)</f>
        <v>129863</v>
      </c>
      <c r="C57" s="138">
        <f t="shared" si="44"/>
        <v>171221</v>
      </c>
      <c r="D57" s="138">
        <f t="shared" si="44"/>
        <v>187560</v>
      </c>
      <c r="E57" s="138">
        <f t="shared" si="44"/>
        <v>179298</v>
      </c>
      <c r="F57" s="138">
        <f t="shared" si="44"/>
        <v>182527</v>
      </c>
      <c r="G57" s="138">
        <f t="shared" si="44"/>
        <v>182646</v>
      </c>
      <c r="H57" s="139">
        <f t="shared" si="44"/>
        <v>207645.8</v>
      </c>
      <c r="I57" s="140">
        <f t="shared" si="44"/>
        <v>206887</v>
      </c>
      <c r="J57" s="138">
        <f t="shared" si="38"/>
        <v>-758.8</v>
      </c>
      <c r="K57" s="141">
        <f t="shared" ref="K57:N57" si="45">SUM(K42:K56)</f>
        <v>216285</v>
      </c>
      <c r="L57" s="138">
        <f t="shared" si="45"/>
        <v>118154</v>
      </c>
      <c r="M57" s="142">
        <f t="shared" si="45"/>
        <v>231785</v>
      </c>
      <c r="N57" s="142">
        <f t="shared" si="45"/>
        <v>0</v>
      </c>
      <c r="O57" s="78">
        <f t="shared" si="39"/>
        <v>15500</v>
      </c>
      <c r="P57" s="58">
        <v>49.0</v>
      </c>
      <c r="Q57" s="61"/>
      <c r="R57" s="61"/>
      <c r="S57" s="159" t="s">
        <v>91</v>
      </c>
      <c r="T57" s="154">
        <f>SUM(T42:T56)</f>
        <v>235610</v>
      </c>
      <c r="U57" s="105">
        <f t="shared" si="40"/>
        <v>19325</v>
      </c>
      <c r="V57" s="160">
        <f>SUM(T57-K57)/K57</f>
        <v>0.08934970063</v>
      </c>
      <c r="W57" s="105">
        <f>SUM(T57-M57)</f>
        <v>3825</v>
      </c>
      <c r="X57" s="160">
        <f>SUM(T57-M57)/M57</f>
        <v>0.0165023621</v>
      </c>
      <c r="Y57" s="154">
        <f t="shared" ref="Y57:AA57" si="46">SUM(Y42:Y56)</f>
        <v>0</v>
      </c>
      <c r="Z57" s="154">
        <f t="shared" si="46"/>
        <v>0</v>
      </c>
      <c r="AA57" s="156">
        <f t="shared" si="46"/>
        <v>0</v>
      </c>
      <c r="AB57" s="157">
        <v>0.0</v>
      </c>
      <c r="AC57" s="58">
        <v>49.0</v>
      </c>
      <c r="AD57" s="86"/>
      <c r="AE57" s="8"/>
      <c r="AF57" s="8"/>
    </row>
    <row r="58" ht="12.0" customHeight="1">
      <c r="A58" s="58">
        <v>50.0</v>
      </c>
      <c r="B58" s="67"/>
      <c r="C58" s="67"/>
      <c r="D58" s="67"/>
      <c r="E58" s="67"/>
      <c r="F58" s="67"/>
      <c r="G58" s="67"/>
      <c r="H58" s="76"/>
      <c r="I58" s="77"/>
      <c r="J58" s="67"/>
      <c r="K58" s="71"/>
      <c r="L58" s="67"/>
      <c r="M58" s="72"/>
      <c r="N58" s="72"/>
      <c r="O58" s="84"/>
      <c r="P58" s="58">
        <v>50.0</v>
      </c>
      <c r="Q58" s="61"/>
      <c r="R58" s="61"/>
      <c r="S58" s="159"/>
      <c r="T58" s="67"/>
      <c r="U58" s="85"/>
      <c r="V58" s="85"/>
      <c r="W58" s="85"/>
      <c r="X58" s="85"/>
      <c r="Y58" s="67"/>
      <c r="Z58" s="67"/>
      <c r="AA58" s="75"/>
      <c r="AB58" s="67"/>
      <c r="AC58" s="58">
        <v>50.0</v>
      </c>
      <c r="AD58" s="86"/>
      <c r="AE58" s="8"/>
      <c r="AF58" s="8"/>
    </row>
    <row r="59" ht="12.0" customHeight="1">
      <c r="A59" s="58">
        <v>51.0</v>
      </c>
      <c r="B59" s="67"/>
      <c r="C59" s="67"/>
      <c r="D59" s="67"/>
      <c r="E59" s="67"/>
      <c r="F59" s="67"/>
      <c r="G59" s="67"/>
      <c r="H59" s="76"/>
      <c r="I59" s="77"/>
      <c r="J59" s="67"/>
      <c r="K59" s="71"/>
      <c r="L59" s="67"/>
      <c r="M59" s="72"/>
      <c r="N59" s="72"/>
      <c r="O59" s="84"/>
      <c r="P59" s="58">
        <v>51.0</v>
      </c>
      <c r="Q59" s="166" t="s">
        <v>92</v>
      </c>
      <c r="R59" s="61"/>
      <c r="S59" s="167" t="s">
        <v>93</v>
      </c>
      <c r="T59" s="67"/>
      <c r="U59" s="67"/>
      <c r="V59" s="67"/>
      <c r="W59" s="67"/>
      <c r="X59" s="67"/>
      <c r="Y59" s="67"/>
      <c r="Z59" s="67"/>
      <c r="AA59" s="75"/>
      <c r="AB59" s="67"/>
      <c r="AC59" s="58">
        <v>51.0</v>
      </c>
      <c r="AD59" s="86"/>
      <c r="AE59" s="8"/>
      <c r="AF59" s="8"/>
    </row>
    <row r="60" ht="12.0" customHeight="1">
      <c r="A60" s="58">
        <v>52.0</v>
      </c>
      <c r="B60" s="67">
        <v>0.0</v>
      </c>
      <c r="C60" s="67">
        <v>0.0</v>
      </c>
      <c r="D60" s="67">
        <v>0.0</v>
      </c>
      <c r="E60" s="67">
        <v>11152.0</v>
      </c>
      <c r="F60" s="67">
        <v>0.0</v>
      </c>
      <c r="G60" s="67">
        <v>0.0</v>
      </c>
      <c r="H60" s="76">
        <v>15000.0</v>
      </c>
      <c r="I60" s="77">
        <v>1817.0</v>
      </c>
      <c r="J60" s="67">
        <f t="shared" ref="J60:J61" si="47">SUM(I60-H60)</f>
        <v>-13183</v>
      </c>
      <c r="K60" s="71">
        <v>20000.0</v>
      </c>
      <c r="L60" s="67">
        <v>1544.0</v>
      </c>
      <c r="M60" s="72">
        <v>15000.0</v>
      </c>
      <c r="N60" s="72"/>
      <c r="O60" s="78">
        <f t="shared" ref="O60:O61" si="48">SUM(M60-K60)</f>
        <v>-5000</v>
      </c>
      <c r="P60" s="58">
        <v>52.0</v>
      </c>
      <c r="Q60" s="61"/>
      <c r="R60" s="61"/>
      <c r="S60" s="136" t="s">
        <v>94</v>
      </c>
      <c r="T60" s="67">
        <v>10000.0</v>
      </c>
      <c r="U60" s="81">
        <f t="shared" ref="U60:U61" si="49">SUM(T60-K60)</f>
        <v>-10000</v>
      </c>
      <c r="V60" s="83">
        <f t="shared" ref="V60:V61" si="50">SUM(T60-K60)/K60</f>
        <v>-0.5</v>
      </c>
      <c r="W60" s="81"/>
      <c r="X60" s="83"/>
      <c r="Y60" s="67"/>
      <c r="Z60" s="67"/>
      <c r="AA60" s="75"/>
      <c r="AB60" s="67">
        <v>0.0</v>
      </c>
      <c r="AC60" s="58">
        <v>52.0</v>
      </c>
      <c r="AD60" s="86"/>
      <c r="AE60" s="8"/>
      <c r="AF60" s="8"/>
    </row>
    <row r="61" ht="12.0" customHeight="1">
      <c r="A61" s="58">
        <v>53.0</v>
      </c>
      <c r="B61" s="67">
        <v>0.0</v>
      </c>
      <c r="C61" s="67">
        <v>0.0</v>
      </c>
      <c r="D61" s="67">
        <v>0.0</v>
      </c>
      <c r="E61" s="67">
        <v>0.0</v>
      </c>
      <c r="F61" s="67">
        <v>0.0</v>
      </c>
      <c r="G61" s="67">
        <v>0.0</v>
      </c>
      <c r="H61" s="76">
        <v>50659.0</v>
      </c>
      <c r="I61" s="77">
        <v>50659.0</v>
      </c>
      <c r="J61" s="67">
        <f t="shared" si="47"/>
        <v>0</v>
      </c>
      <c r="K61" s="71">
        <v>33685.0</v>
      </c>
      <c r="L61" s="67">
        <v>33685.0</v>
      </c>
      <c r="M61" s="151">
        <v>20645.0</v>
      </c>
      <c r="N61" s="72"/>
      <c r="O61" s="78">
        <f t="shared" si="48"/>
        <v>-13040</v>
      </c>
      <c r="P61" s="58">
        <v>53.0</v>
      </c>
      <c r="Q61" s="61"/>
      <c r="R61" s="61"/>
      <c r="S61" s="136" t="s">
        <v>95</v>
      </c>
      <c r="T61" s="74">
        <v>20000.0</v>
      </c>
      <c r="U61" s="81">
        <f t="shared" si="49"/>
        <v>-13685</v>
      </c>
      <c r="V61" s="83">
        <f t="shared" si="50"/>
        <v>-0.4062639157</v>
      </c>
      <c r="W61" s="81"/>
      <c r="X61" s="83"/>
      <c r="Y61" s="67"/>
      <c r="Z61" s="67"/>
      <c r="AA61" s="75"/>
      <c r="AB61" s="67">
        <v>0.0</v>
      </c>
      <c r="AC61" s="58">
        <v>53.0</v>
      </c>
      <c r="AD61" s="86"/>
      <c r="AE61" s="8"/>
      <c r="AF61" s="8"/>
    </row>
    <row r="62" ht="12.0" customHeight="1">
      <c r="A62" s="58">
        <v>54.0</v>
      </c>
      <c r="B62" s="67"/>
      <c r="C62" s="67"/>
      <c r="D62" s="67"/>
      <c r="E62" s="67"/>
      <c r="F62" s="67"/>
      <c r="G62" s="67"/>
      <c r="H62" s="76"/>
      <c r="I62" s="77"/>
      <c r="J62" s="67"/>
      <c r="K62" s="71"/>
      <c r="L62" s="67"/>
      <c r="M62" s="72"/>
      <c r="N62" s="72"/>
      <c r="O62" s="84"/>
      <c r="P62" s="58">
        <v>54.0</v>
      </c>
      <c r="Q62" s="61"/>
      <c r="R62" s="61"/>
      <c r="S62" s="159"/>
      <c r="T62" s="67"/>
      <c r="U62" s="67"/>
      <c r="V62" s="67"/>
      <c r="W62" s="67"/>
      <c r="X62" s="67"/>
      <c r="Y62" s="67"/>
      <c r="Z62" s="67"/>
      <c r="AA62" s="75"/>
      <c r="AB62" s="67"/>
      <c r="AC62" s="58">
        <v>54.0</v>
      </c>
      <c r="AD62" s="86"/>
      <c r="AE62" s="8"/>
      <c r="AF62" s="8"/>
    </row>
    <row r="63" ht="12.0" customHeight="1">
      <c r="A63" s="58">
        <v>55.0</v>
      </c>
      <c r="B63" s="67"/>
      <c r="C63" s="67"/>
      <c r="D63" s="67"/>
      <c r="E63" s="67"/>
      <c r="F63" s="67"/>
      <c r="G63" s="67"/>
      <c r="H63" s="76"/>
      <c r="I63" s="77"/>
      <c r="J63" s="67"/>
      <c r="K63" s="71"/>
      <c r="L63" s="67"/>
      <c r="M63" s="72"/>
      <c r="N63" s="72"/>
      <c r="O63" s="84"/>
      <c r="P63" s="58">
        <v>55.0</v>
      </c>
      <c r="Q63" s="61"/>
      <c r="R63" s="61"/>
      <c r="S63" s="152"/>
      <c r="T63" s="74"/>
      <c r="U63" s="67"/>
      <c r="V63" s="67"/>
      <c r="W63" s="67"/>
      <c r="X63" s="67"/>
      <c r="Y63" s="67"/>
      <c r="Z63" s="67"/>
      <c r="AA63" s="75"/>
      <c r="AB63" s="67"/>
      <c r="AC63" s="58">
        <v>55.0</v>
      </c>
      <c r="AD63" s="86"/>
      <c r="AE63" s="8"/>
      <c r="AF63" s="8"/>
    </row>
    <row r="64" ht="12.0" customHeight="1">
      <c r="A64" s="58">
        <v>56.0</v>
      </c>
      <c r="B64" s="67">
        <v>153263.0</v>
      </c>
      <c r="C64" s="67">
        <v>187014.0</v>
      </c>
      <c r="D64" s="67">
        <v>202800.0</v>
      </c>
      <c r="E64" s="67">
        <v>186661.0</v>
      </c>
      <c r="F64" s="67">
        <v>193102.0</v>
      </c>
      <c r="G64" s="67">
        <f>24792+G11</f>
        <v>217894</v>
      </c>
      <c r="H64" s="76">
        <v>168000.0</v>
      </c>
      <c r="I64" s="77">
        <v>201023.0</v>
      </c>
      <c r="J64" s="67">
        <f>SUM(I64-H64)</f>
        <v>33023</v>
      </c>
      <c r="K64" s="67"/>
      <c r="L64" s="67"/>
      <c r="M64" s="67"/>
      <c r="N64" s="67"/>
      <c r="O64" s="84"/>
      <c r="P64" s="58">
        <v>56.0</v>
      </c>
      <c r="Q64" s="168" t="s">
        <v>96</v>
      </c>
      <c r="R64" s="20"/>
      <c r="S64" s="21"/>
      <c r="T64" s="67"/>
      <c r="U64" s="74"/>
      <c r="V64" s="74"/>
      <c r="W64" s="67"/>
      <c r="X64" s="67"/>
      <c r="Y64" s="67"/>
      <c r="Z64" s="67"/>
      <c r="AA64" s="67"/>
      <c r="AB64" s="67"/>
      <c r="AC64" s="58">
        <v>56.0</v>
      </c>
      <c r="AD64" s="86"/>
      <c r="AE64" s="8"/>
      <c r="AF64" s="8"/>
    </row>
    <row r="65" ht="12.0" customHeight="1">
      <c r="A65" s="58">
        <v>57.0</v>
      </c>
      <c r="B65" s="74"/>
      <c r="C65" s="74"/>
      <c r="D65" s="74"/>
      <c r="E65" s="74"/>
      <c r="F65" s="74"/>
      <c r="G65" s="74"/>
      <c r="H65" s="95"/>
      <c r="I65" s="96"/>
      <c r="J65" s="74"/>
      <c r="K65" s="97">
        <v>200000.0</v>
      </c>
      <c r="L65" s="74">
        <v>319513.0</v>
      </c>
      <c r="M65" s="169">
        <v>193000.0</v>
      </c>
      <c r="N65" s="98"/>
      <c r="O65" s="78">
        <f t="shared" ref="O65:O66" si="53">SUM(M65-K65)</f>
        <v>-7000</v>
      </c>
      <c r="P65" s="58">
        <v>57.0</v>
      </c>
      <c r="Q65" s="170" t="s">
        <v>97</v>
      </c>
      <c r="R65" s="112"/>
      <c r="S65" s="113"/>
      <c r="T65" s="80">
        <v>187000.0</v>
      </c>
      <c r="U65" s="81">
        <f t="shared" ref="U65:U66" si="54">SUM(T65-K65)</f>
        <v>-13000</v>
      </c>
      <c r="V65" s="83">
        <f t="shared" ref="V65:V66" si="55">SUM(T65-K65)/K65</f>
        <v>-0.065</v>
      </c>
      <c r="W65" s="107"/>
      <c r="X65" s="108"/>
      <c r="Y65" s="74">
        <v>200000.0</v>
      </c>
      <c r="Z65" s="74">
        <v>200000.0</v>
      </c>
      <c r="AA65" s="99"/>
      <c r="AB65" s="74">
        <v>0.0</v>
      </c>
      <c r="AC65" s="58">
        <v>57.0</v>
      </c>
      <c r="AD65" s="86"/>
      <c r="AE65" s="8"/>
      <c r="AF65" s="8"/>
    </row>
    <row r="66" ht="13.5" customHeight="1">
      <c r="A66" s="114">
        <v>58.0</v>
      </c>
      <c r="B66" s="115">
        <f t="shared" ref="B66:I66" si="51">SUM(B39,B57,B60,B61,B64)</f>
        <v>365569</v>
      </c>
      <c r="C66" s="115">
        <f t="shared" si="51"/>
        <v>450041</v>
      </c>
      <c r="D66" s="115">
        <f t="shared" si="51"/>
        <v>498011</v>
      </c>
      <c r="E66" s="115">
        <f t="shared" si="51"/>
        <v>473935</v>
      </c>
      <c r="F66" s="115">
        <f t="shared" si="51"/>
        <v>474536</v>
      </c>
      <c r="G66" s="115">
        <f t="shared" si="51"/>
        <v>507034</v>
      </c>
      <c r="H66" s="116">
        <f t="shared" si="51"/>
        <v>568999.8</v>
      </c>
      <c r="I66" s="117">
        <f t="shared" si="51"/>
        <v>568918</v>
      </c>
      <c r="J66" s="115">
        <f>SUM(I66-H66)</f>
        <v>-81.8</v>
      </c>
      <c r="K66" s="118">
        <f t="shared" ref="K66:N66" si="52">SUM(K39,K57,K60,K61,K65)</f>
        <v>613500</v>
      </c>
      <c r="L66" s="115">
        <f t="shared" si="52"/>
        <v>518690.44</v>
      </c>
      <c r="M66" s="119">
        <f t="shared" si="52"/>
        <v>604500</v>
      </c>
      <c r="N66" s="119">
        <f t="shared" si="52"/>
        <v>0</v>
      </c>
      <c r="O66" s="78">
        <f t="shared" si="53"/>
        <v>-9000</v>
      </c>
      <c r="P66" s="114">
        <v>58.0</v>
      </c>
      <c r="Q66" s="120" t="s">
        <v>98</v>
      </c>
      <c r="R66" s="121"/>
      <c r="S66" s="122"/>
      <c r="T66" s="115">
        <f>SUM(T39,T57,T60,T61,T65)</f>
        <v>602776.56</v>
      </c>
      <c r="U66" s="107">
        <f t="shared" si="54"/>
        <v>-10723.44</v>
      </c>
      <c r="V66" s="108">
        <f t="shared" si="55"/>
        <v>-0.0174791198</v>
      </c>
      <c r="W66" s="107">
        <f>SUM(T66-M66)</f>
        <v>-1723.44</v>
      </c>
      <c r="X66" s="108">
        <f>SUM(T66-M66)/M66</f>
        <v>-0.00285101737</v>
      </c>
      <c r="Y66" s="115">
        <f t="shared" ref="Y66:AA66" si="56">SUM(Y39,Y57,Y60,Y61,Y65)</f>
        <v>200000</v>
      </c>
      <c r="Z66" s="115">
        <f t="shared" si="56"/>
        <v>200000</v>
      </c>
      <c r="AA66" s="171">
        <f t="shared" si="56"/>
        <v>0</v>
      </c>
      <c r="AB66" s="124">
        <v>0.0</v>
      </c>
      <c r="AC66" s="114">
        <v>58.0</v>
      </c>
      <c r="AD66" s="172"/>
      <c r="AE66" s="8"/>
      <c r="AF66" s="8"/>
    </row>
    <row r="67" ht="12.75" customHeight="1">
      <c r="A67" s="173" t="s">
        <v>99</v>
      </c>
      <c r="D67" s="173"/>
      <c r="E67" s="173"/>
      <c r="F67" s="173"/>
      <c r="G67" s="173"/>
      <c r="H67" s="174"/>
      <c r="I67" s="175"/>
      <c r="J67" s="173"/>
      <c r="K67" s="176" t="s">
        <v>100</v>
      </c>
      <c r="L67" s="177"/>
      <c r="M67" s="177"/>
      <c r="N67" s="177"/>
      <c r="O67" s="177"/>
      <c r="P67" s="177"/>
      <c r="Q67" s="177"/>
      <c r="R67" s="177"/>
      <c r="S67" s="177"/>
      <c r="T67" s="177"/>
      <c r="U67" s="178"/>
      <c r="V67" s="178"/>
      <c r="W67" s="178"/>
      <c r="X67" s="178"/>
      <c r="Y67" s="3"/>
      <c r="Z67" s="3"/>
      <c r="AA67" s="3"/>
      <c r="AB67" s="3"/>
      <c r="AC67" s="7"/>
      <c r="AD67" s="3"/>
      <c r="AE67" s="8"/>
      <c r="AF67" s="8"/>
    </row>
    <row r="68" ht="12.75" customHeight="1">
      <c r="A68" s="1"/>
      <c r="B68" s="2"/>
      <c r="C68" s="2"/>
      <c r="D68" s="2"/>
      <c r="E68" s="2"/>
      <c r="F68" s="2"/>
      <c r="G68" s="2"/>
      <c r="H68" s="179"/>
      <c r="I68" s="180"/>
      <c r="J68" s="2"/>
      <c r="K68" s="181" t="s">
        <v>101</v>
      </c>
      <c r="U68" s="181"/>
      <c r="V68" s="181"/>
      <c r="W68" s="181"/>
      <c r="X68" s="181"/>
      <c r="Y68" s="3"/>
      <c r="Z68" s="182"/>
      <c r="AA68" s="182"/>
      <c r="AB68" s="182"/>
      <c r="AC68" s="7"/>
      <c r="AD68" s="3"/>
      <c r="AE68" s="8"/>
      <c r="AF68" s="8"/>
    </row>
    <row r="69" ht="12.75" customHeight="1">
      <c r="A69" s="1"/>
      <c r="B69" s="2"/>
      <c r="C69" s="2"/>
      <c r="D69" s="2"/>
      <c r="E69" s="2"/>
      <c r="F69" s="2"/>
      <c r="G69" s="2"/>
      <c r="H69" s="179"/>
      <c r="I69" s="180"/>
      <c r="J69" s="2"/>
      <c r="U69" s="181"/>
      <c r="V69" s="181"/>
      <c r="W69" s="181"/>
      <c r="X69" s="181"/>
      <c r="Y69" s="3"/>
      <c r="Z69" s="3"/>
      <c r="AA69" s="3"/>
      <c r="AB69" s="3"/>
      <c r="AC69" s="7"/>
      <c r="AD69" s="3"/>
      <c r="AE69" s="8"/>
      <c r="AF69" s="8"/>
    </row>
    <row r="70" ht="10.5" customHeight="1">
      <c r="A70" s="1"/>
      <c r="B70" s="2"/>
      <c r="C70" s="2"/>
      <c r="D70" s="2"/>
      <c r="E70" s="2"/>
      <c r="F70" s="2"/>
      <c r="G70" s="2"/>
      <c r="H70" s="179"/>
      <c r="I70" s="180"/>
      <c r="J70" s="2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7"/>
      <c r="AD70" s="3"/>
      <c r="AE70" s="8"/>
      <c r="AF70" s="8"/>
    </row>
    <row r="71" ht="10.5" customHeight="1">
      <c r="A71" s="7"/>
      <c r="B71" s="183">
        <f t="shared" ref="B71:I71" si="57">SUM(B23-B66)</f>
        <v>33751</v>
      </c>
      <c r="C71" s="183">
        <f t="shared" si="57"/>
        <v>15786</v>
      </c>
      <c r="D71" s="183">
        <f t="shared" si="57"/>
        <v>-16189</v>
      </c>
      <c r="E71" s="183">
        <f t="shared" si="57"/>
        <v>-3192</v>
      </c>
      <c r="F71" s="183">
        <f t="shared" si="57"/>
        <v>0</v>
      </c>
      <c r="G71" s="183">
        <f t="shared" si="57"/>
        <v>0</v>
      </c>
      <c r="H71" s="184">
        <f t="shared" si="57"/>
        <v>0.2</v>
      </c>
      <c r="I71" s="185">
        <f t="shared" si="57"/>
        <v>0</v>
      </c>
      <c r="J71" s="183"/>
      <c r="K71" s="183">
        <f t="shared" ref="K71:N71" si="58">SUM(K23-K66)</f>
        <v>0</v>
      </c>
      <c r="L71" s="183">
        <f t="shared" si="58"/>
        <v>-0.49</v>
      </c>
      <c r="M71" s="183">
        <f t="shared" si="58"/>
        <v>0</v>
      </c>
      <c r="N71" s="183">
        <f t="shared" si="58"/>
        <v>0</v>
      </c>
      <c r="O71" s="183"/>
      <c r="P71" s="186"/>
      <c r="Q71" s="186"/>
      <c r="R71" s="186"/>
      <c r="S71" s="186"/>
      <c r="T71" s="183">
        <f>SUM(T23-T66)</f>
        <v>0</v>
      </c>
      <c r="U71" s="183"/>
      <c r="V71" s="183"/>
      <c r="W71" s="183"/>
      <c r="X71" s="183"/>
      <c r="Y71" s="183">
        <f t="shared" ref="Y71:Z71" si="59">SUM(Y23-Y66)</f>
        <v>-200000</v>
      </c>
      <c r="Z71" s="183">
        <f t="shared" si="59"/>
        <v>-200000</v>
      </c>
      <c r="AA71" s="183"/>
      <c r="AB71" s="183"/>
      <c r="AC71" s="7"/>
      <c r="AD71" s="186"/>
      <c r="AE71" s="8"/>
      <c r="AF71" s="8"/>
    </row>
    <row r="72" ht="10.5" customHeight="1">
      <c r="A72" s="7"/>
      <c r="B72" s="183">
        <f t="shared" ref="B72:I72" si="60">B64</f>
        <v>153263</v>
      </c>
      <c r="C72" s="183">
        <f t="shared" si="60"/>
        <v>187014</v>
      </c>
      <c r="D72" s="183">
        <f t="shared" si="60"/>
        <v>202800</v>
      </c>
      <c r="E72" s="183">
        <f t="shared" si="60"/>
        <v>186661</v>
      </c>
      <c r="F72" s="183">
        <f t="shared" si="60"/>
        <v>193102</v>
      </c>
      <c r="G72" s="183">
        <f t="shared" si="60"/>
        <v>217894</v>
      </c>
      <c r="H72" s="184">
        <f t="shared" si="60"/>
        <v>168000</v>
      </c>
      <c r="I72" s="185">
        <f t="shared" si="60"/>
        <v>201023</v>
      </c>
      <c r="J72" s="183"/>
      <c r="K72" s="183">
        <f>SUM(K60,K61,K65)</f>
        <v>253685</v>
      </c>
      <c r="L72" s="183"/>
      <c r="M72" s="183">
        <f t="shared" ref="M72:N72" si="61">SUM(M60,M61,M65)</f>
        <v>228645</v>
      </c>
      <c r="N72" s="183">
        <f t="shared" si="61"/>
        <v>0</v>
      </c>
      <c r="O72" s="183"/>
      <c r="P72" s="186"/>
      <c r="Q72" s="186"/>
      <c r="R72" s="186"/>
      <c r="S72" s="186" t="s">
        <v>102</v>
      </c>
      <c r="T72" s="183">
        <f>SUM(T60,T61,T65)</f>
        <v>217000</v>
      </c>
      <c r="U72" s="186"/>
      <c r="V72" s="186"/>
      <c r="W72" s="186"/>
      <c r="X72" s="186"/>
      <c r="Y72" s="183">
        <f t="shared" ref="Y72:Z72" si="62">SUM(Y60,Y61,Y65)</f>
        <v>200000</v>
      </c>
      <c r="Z72" s="183">
        <f t="shared" si="62"/>
        <v>200000</v>
      </c>
      <c r="AA72" s="183"/>
      <c r="AB72" s="183"/>
      <c r="AC72" s="7"/>
      <c r="AD72" s="186"/>
      <c r="AE72" s="8"/>
      <c r="AF72" s="8"/>
    </row>
    <row r="73" ht="10.5" customHeight="1">
      <c r="A73" s="7"/>
      <c r="B73" s="183"/>
      <c r="C73" s="183"/>
      <c r="D73" s="183"/>
      <c r="E73" s="183"/>
      <c r="F73" s="183"/>
      <c r="G73" s="183"/>
      <c r="H73" s="184"/>
      <c r="I73" s="185"/>
      <c r="J73" s="183"/>
      <c r="K73" s="183"/>
      <c r="L73" s="183"/>
      <c r="M73" s="183"/>
      <c r="N73" s="183"/>
      <c r="O73" s="183"/>
      <c r="P73" s="186"/>
      <c r="Q73" s="186"/>
      <c r="R73" s="186"/>
      <c r="S73" s="186"/>
      <c r="T73" s="183"/>
      <c r="U73" s="186"/>
      <c r="V73" s="186"/>
      <c r="W73" s="186"/>
      <c r="X73" s="186"/>
      <c r="Y73" s="183"/>
      <c r="Z73" s="183"/>
      <c r="AA73" s="183"/>
      <c r="AB73" s="183"/>
      <c r="AC73" s="7"/>
      <c r="AD73" s="186"/>
      <c r="AE73" s="8"/>
      <c r="AF73" s="8"/>
    </row>
    <row r="74" ht="10.5" customHeight="1">
      <c r="A74" s="7"/>
      <c r="B74" s="183">
        <f t="shared" ref="B74:I74" si="63">SUM(B39+B57)-B16-B17</f>
        <v>165484</v>
      </c>
      <c r="C74" s="183">
        <f t="shared" si="63"/>
        <v>203059</v>
      </c>
      <c r="D74" s="183">
        <f t="shared" si="63"/>
        <v>233314</v>
      </c>
      <c r="E74" s="183">
        <f t="shared" si="63"/>
        <v>213826</v>
      </c>
      <c r="F74" s="183">
        <f t="shared" si="63"/>
        <v>217955</v>
      </c>
      <c r="G74" s="183">
        <f t="shared" si="63"/>
        <v>223995</v>
      </c>
      <c r="H74" s="184">
        <f t="shared" si="63"/>
        <v>263840.8</v>
      </c>
      <c r="I74" s="185">
        <f t="shared" si="63"/>
        <v>242790</v>
      </c>
      <c r="J74" s="183"/>
      <c r="K74" s="183">
        <f>SUM(K39+K57)-K16-K17</f>
        <v>282815</v>
      </c>
      <c r="L74" s="183"/>
      <c r="M74" s="183">
        <f>SUM(M39+M57)-M16-M17</f>
        <v>298855</v>
      </c>
      <c r="N74" s="183"/>
      <c r="O74" s="183"/>
      <c r="P74" s="186"/>
      <c r="Q74" s="186"/>
      <c r="R74" s="186"/>
      <c r="S74" s="186" t="s">
        <v>103</v>
      </c>
      <c r="T74" s="183">
        <f>SUM(T39+T57)-T16-T17</f>
        <v>302276.56</v>
      </c>
      <c r="U74" s="186"/>
      <c r="V74" s="186"/>
      <c r="W74" s="186"/>
      <c r="X74" s="186"/>
      <c r="Y74" s="183"/>
      <c r="Z74" s="183"/>
      <c r="AA74" s="183"/>
      <c r="AB74" s="183"/>
      <c r="AC74" s="7"/>
      <c r="AD74" s="186"/>
      <c r="AE74" s="8"/>
      <c r="AF74" s="8"/>
    </row>
    <row r="75" ht="15.0" customHeight="1">
      <c r="A75" s="8"/>
      <c r="B75" s="8"/>
      <c r="C75" s="8"/>
      <c r="D75" s="8"/>
      <c r="E75" s="8"/>
      <c r="F75" s="8"/>
      <c r="G75" s="8"/>
      <c r="H75" s="187"/>
      <c r="I75" s="18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</row>
    <row r="76" ht="15.0" customHeight="1">
      <c r="A76" s="8"/>
      <c r="B76" s="8"/>
      <c r="C76" s="8"/>
      <c r="D76" s="8"/>
      <c r="E76" s="8"/>
      <c r="F76" s="8"/>
      <c r="G76" s="189">
        <v>146102.0</v>
      </c>
      <c r="H76" s="190">
        <v>146103.0</v>
      </c>
      <c r="I76" s="191">
        <v>146104.0</v>
      </c>
      <c r="J76" s="189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</row>
    <row r="77" ht="15.0" customHeight="1">
      <c r="A77" s="8"/>
      <c r="B77" s="192">
        <f t="shared" ref="B77:I77" si="64">B27</f>
        <v>56730</v>
      </c>
      <c r="C77" s="192">
        <f t="shared" si="64"/>
        <v>59118</v>
      </c>
      <c r="D77" s="192">
        <f t="shared" si="64"/>
        <v>67037</v>
      </c>
      <c r="E77" s="192">
        <f t="shared" si="64"/>
        <v>67397</v>
      </c>
      <c r="F77" s="192">
        <f t="shared" si="64"/>
        <v>67689</v>
      </c>
      <c r="G77" s="192">
        <f t="shared" si="64"/>
        <v>72469</v>
      </c>
      <c r="H77" s="193">
        <f t="shared" si="64"/>
        <v>77000</v>
      </c>
      <c r="I77" s="194">
        <f t="shared" si="64"/>
        <v>72598</v>
      </c>
      <c r="J77" s="192"/>
      <c r="K77" s="192">
        <f>K27</f>
        <v>81000</v>
      </c>
      <c r="L77" s="8"/>
      <c r="M77" s="192">
        <f>M27</f>
        <v>81000</v>
      </c>
      <c r="N77" s="8"/>
      <c r="O77" s="8"/>
      <c r="P77" s="8"/>
      <c r="Q77" s="8"/>
      <c r="R77" s="8"/>
      <c r="S77" s="8" t="s">
        <v>104</v>
      </c>
      <c r="T77" s="192">
        <f>T27</f>
        <v>83025</v>
      </c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</row>
    <row r="78" ht="15.0" customHeight="1">
      <c r="A78" s="8"/>
      <c r="B78" s="192">
        <f>SUM(B31+B32+B34)</f>
        <v>20543</v>
      </c>
      <c r="C78" s="192">
        <f t="shared" ref="C78:I78" si="65">SUM(C31+C32+C34)-2500</f>
        <v>23844</v>
      </c>
      <c r="D78" s="192">
        <f t="shared" si="65"/>
        <v>31259</v>
      </c>
      <c r="E78" s="192">
        <f t="shared" si="65"/>
        <v>20421</v>
      </c>
      <c r="F78" s="192">
        <f t="shared" si="65"/>
        <v>21977</v>
      </c>
      <c r="G78" s="192">
        <f t="shared" si="65"/>
        <v>23826</v>
      </c>
      <c r="H78" s="193">
        <f t="shared" si="65"/>
        <v>39800</v>
      </c>
      <c r="I78" s="194">
        <f t="shared" si="65"/>
        <v>25166</v>
      </c>
      <c r="J78" s="192"/>
      <c r="K78" s="192">
        <f>SUM(K31+K32+K34)-2500</f>
        <v>51091</v>
      </c>
      <c r="L78" s="8"/>
      <c r="M78" s="192">
        <f>SUM(M31+M32+M34)-2500</f>
        <v>51091</v>
      </c>
      <c r="N78" s="8"/>
      <c r="O78" s="8"/>
      <c r="P78" s="8"/>
      <c r="Q78" s="8"/>
      <c r="R78" s="8"/>
      <c r="S78" s="8" t="s">
        <v>105</v>
      </c>
      <c r="T78" s="192">
        <f>SUM(T31+T32+T34)-2500</f>
        <v>55611.56</v>
      </c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</row>
    <row r="79" ht="15.0" customHeight="1">
      <c r="A79" s="8"/>
      <c r="B79" s="195">
        <f t="shared" ref="B79:I79" si="66">SUM(B77:B78)</f>
        <v>77273</v>
      </c>
      <c r="C79" s="195">
        <f t="shared" si="66"/>
        <v>82962</v>
      </c>
      <c r="D79" s="195">
        <f t="shared" si="66"/>
        <v>98296</v>
      </c>
      <c r="E79" s="195">
        <f t="shared" si="66"/>
        <v>87818</v>
      </c>
      <c r="F79" s="195">
        <f t="shared" si="66"/>
        <v>89666</v>
      </c>
      <c r="G79" s="195">
        <f t="shared" si="66"/>
        <v>96295</v>
      </c>
      <c r="H79" s="196">
        <f t="shared" si="66"/>
        <v>116800</v>
      </c>
      <c r="I79" s="197">
        <f t="shared" si="66"/>
        <v>97764</v>
      </c>
      <c r="J79" s="195"/>
      <c r="K79" s="195">
        <f>SUM(K77:K78)</f>
        <v>132091</v>
      </c>
      <c r="L79" s="8"/>
      <c r="M79" s="195">
        <f>SUM(M77:M78)</f>
        <v>132091</v>
      </c>
      <c r="N79" s="8"/>
      <c r="O79" s="8"/>
      <c r="P79" s="8"/>
      <c r="Q79" s="8"/>
      <c r="R79" s="8"/>
      <c r="S79" s="8"/>
      <c r="T79" s="195">
        <f>SUM(T77:T78)</f>
        <v>138636.56</v>
      </c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</row>
    <row r="80" ht="15.0" customHeight="1">
      <c r="A80" s="8"/>
      <c r="B80" s="198"/>
      <c r="C80" s="158">
        <f t="shared" ref="C80:I80" si="67">SUM(C79-B79)/B79</f>
        <v>0.0736220931</v>
      </c>
      <c r="D80" s="158">
        <f t="shared" si="67"/>
        <v>0.1848316097</v>
      </c>
      <c r="E80" s="158">
        <f t="shared" si="67"/>
        <v>-0.1065964027</v>
      </c>
      <c r="F80" s="158">
        <f t="shared" si="67"/>
        <v>0.02104352183</v>
      </c>
      <c r="G80" s="158">
        <f t="shared" si="67"/>
        <v>0.07392991769</v>
      </c>
      <c r="H80" s="199">
        <f t="shared" si="67"/>
        <v>0.212939405</v>
      </c>
      <c r="I80" s="200">
        <f t="shared" si="67"/>
        <v>-0.1629794521</v>
      </c>
      <c r="J80" s="158"/>
      <c r="K80" s="158">
        <f>SUM(K79-H79)/H79</f>
        <v>0.1309160959</v>
      </c>
      <c r="L80" s="8"/>
      <c r="M80" s="158">
        <f>SUM(M79-I79)/I79</f>
        <v>0.3511210671</v>
      </c>
      <c r="N80" s="8"/>
      <c r="O80" s="8"/>
      <c r="P80" s="8"/>
      <c r="Q80" s="8"/>
      <c r="R80" s="8"/>
      <c r="S80" s="8"/>
      <c r="T80" s="158">
        <f>SUM(T79-K79)/K79</f>
        <v>0.04955341393</v>
      </c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</row>
    <row r="81" ht="15.0" customHeight="1">
      <c r="A81" s="8"/>
      <c r="B81" s="192">
        <f t="shared" ref="B81:I81" si="68">B46</f>
        <v>45925</v>
      </c>
      <c r="C81" s="192">
        <f t="shared" si="68"/>
        <v>61000</v>
      </c>
      <c r="D81" s="192">
        <f t="shared" si="68"/>
        <v>63250</v>
      </c>
      <c r="E81" s="192">
        <f t="shared" si="68"/>
        <v>64190</v>
      </c>
      <c r="F81" s="192">
        <f t="shared" si="68"/>
        <v>66450</v>
      </c>
      <c r="G81" s="192">
        <f t="shared" si="68"/>
        <v>70783</v>
      </c>
      <c r="H81" s="193">
        <f t="shared" si="68"/>
        <v>75141</v>
      </c>
      <c r="I81" s="194">
        <f t="shared" si="68"/>
        <v>74545</v>
      </c>
      <c r="J81" s="192"/>
      <c r="K81" s="192">
        <f>K46</f>
        <v>79000</v>
      </c>
      <c r="L81" s="8"/>
      <c r="M81" s="192">
        <f>M46</f>
        <v>79000</v>
      </c>
      <c r="N81" s="8"/>
      <c r="O81" s="8"/>
      <c r="P81" s="8"/>
      <c r="Q81" s="8"/>
      <c r="R81" s="8"/>
      <c r="S81" s="8" t="s">
        <v>106</v>
      </c>
      <c r="T81" s="192">
        <f>T46</f>
        <v>80975</v>
      </c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</row>
    <row r="82" ht="15.0" customHeight="1">
      <c r="A82" s="8"/>
      <c r="B82" s="8"/>
      <c r="C82" s="158">
        <f t="shared" ref="C82:H82" si="69">SUM(C81-B81)/B81</f>
        <v>0.3282525857</v>
      </c>
      <c r="D82" s="158">
        <f t="shared" si="69"/>
        <v>0.0368852459</v>
      </c>
      <c r="E82" s="158">
        <f t="shared" si="69"/>
        <v>0.01486166008</v>
      </c>
      <c r="F82" s="158">
        <f t="shared" si="69"/>
        <v>0.03520797632</v>
      </c>
      <c r="G82" s="158">
        <f t="shared" si="69"/>
        <v>0.0652069225</v>
      </c>
      <c r="H82" s="199">
        <f t="shared" si="69"/>
        <v>0.0615684557</v>
      </c>
      <c r="I82" s="200"/>
      <c r="J82" s="158"/>
      <c r="K82" s="158">
        <f>SUM(K81-H81)/H81</f>
        <v>0.05135678258</v>
      </c>
      <c r="L82" s="8"/>
      <c r="M82" s="158">
        <f>SUM(M81-I81)/I81</f>
        <v>0.05976255953</v>
      </c>
      <c r="N82" s="8"/>
      <c r="O82" s="8"/>
      <c r="P82" s="8"/>
      <c r="Q82" s="8"/>
      <c r="R82" s="8"/>
      <c r="S82" s="8"/>
      <c r="T82" s="158">
        <f>SUM(T81-K81)/K81</f>
        <v>0.025</v>
      </c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</row>
    <row r="83" ht="15.7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</row>
    <row r="84" ht="15.0" customHeight="1">
      <c r="A84" s="8"/>
      <c r="B84" s="198">
        <f t="shared" ref="B84:I84" si="70">SUM(B79,B81)</f>
        <v>123198</v>
      </c>
      <c r="C84" s="198">
        <f t="shared" si="70"/>
        <v>143962</v>
      </c>
      <c r="D84" s="198">
        <f t="shared" si="70"/>
        <v>161546</v>
      </c>
      <c r="E84" s="198">
        <f t="shared" si="70"/>
        <v>152008</v>
      </c>
      <c r="F84" s="198">
        <f t="shared" si="70"/>
        <v>156116</v>
      </c>
      <c r="G84" s="198">
        <f t="shared" si="70"/>
        <v>167078</v>
      </c>
      <c r="H84" s="198">
        <f t="shared" si="70"/>
        <v>191941</v>
      </c>
      <c r="I84" s="198">
        <f t="shared" si="70"/>
        <v>172309</v>
      </c>
      <c r="J84" s="8"/>
      <c r="K84" s="198">
        <f>SUM(K79,K81)</f>
        <v>211091</v>
      </c>
      <c r="L84" s="8"/>
      <c r="M84" s="198">
        <f>SUM(M79,M81)</f>
        <v>211091</v>
      </c>
      <c r="N84" s="8"/>
      <c r="O84" s="8"/>
      <c r="P84" s="8"/>
      <c r="Q84" s="8"/>
      <c r="R84" s="8"/>
      <c r="S84" s="201" t="s">
        <v>107</v>
      </c>
      <c r="T84" s="198">
        <f>SUM(T79,T81)</f>
        <v>219611.56</v>
      </c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</row>
    <row r="85" ht="15.7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</row>
    <row r="86" ht="15.7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</row>
    <row r="87" ht="15.7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</row>
    <row r="88" ht="15.7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</row>
    <row r="89" ht="15.7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</row>
    <row r="90" ht="15.7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</row>
    <row r="91" ht="15.7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</row>
    <row r="92" ht="15.7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</row>
    <row r="93" ht="15.7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</row>
    <row r="94" ht="15.7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</row>
    <row r="95" ht="15.7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</row>
    <row r="96" ht="15.7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</row>
    <row r="97" ht="15.7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</row>
    <row r="98" ht="15.7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</row>
    <row r="99" ht="15.7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</row>
    <row r="100" ht="15.7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</row>
    <row r="101" ht="15.7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</row>
    <row r="102" ht="15.7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</row>
    <row r="103" ht="15.7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</row>
    <row r="104" ht="15.7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</row>
    <row r="105" ht="15.7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</row>
    <row r="106" ht="15.7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</row>
    <row r="107" ht="15.7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</row>
    <row r="108" ht="15.7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</row>
    <row r="109" ht="15.7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</row>
    <row r="110" ht="15.7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</row>
    <row r="111" ht="15.7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</row>
    <row r="112" ht="15.7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</row>
    <row r="113" ht="15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</row>
    <row r="114" ht="15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</row>
    <row r="115" ht="15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</row>
    <row r="116" ht="15.7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</row>
    <row r="117" ht="15.7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</row>
    <row r="118" ht="15.7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</row>
    <row r="119" ht="15.7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</row>
    <row r="120" ht="15.7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</row>
    <row r="121" ht="15.7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</row>
    <row r="122" ht="15.7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</row>
    <row r="123" ht="15.7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</row>
    <row r="124" ht="15.7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</row>
    <row r="125" ht="15.7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</row>
    <row r="126" ht="15.7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</row>
    <row r="127" ht="15.7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</row>
    <row r="128" ht="15.7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</row>
    <row r="129" ht="15.7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</row>
    <row r="130" ht="15.7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</row>
    <row r="131" ht="15.7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</row>
    <row r="132" ht="15.7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</row>
    <row r="133" ht="15.7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</row>
    <row r="134" ht="15.7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</row>
    <row r="135" ht="15.7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</row>
    <row r="136" ht="15.7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</row>
    <row r="137" ht="15.7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</row>
    <row r="138" ht="15.7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</row>
    <row r="139" ht="15.7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</row>
    <row r="140" ht="15.7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</row>
    <row r="141" ht="15.7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</row>
    <row r="142" ht="15.7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</row>
    <row r="143" ht="15.7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</row>
    <row r="144" ht="15.7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</row>
    <row r="145" ht="15.7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</row>
    <row r="146" ht="15.7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</row>
    <row r="147" ht="15.7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</row>
    <row r="148" ht="15.7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</row>
    <row r="149" ht="15.7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</row>
    <row r="150" ht="15.7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</row>
    <row r="151" ht="15.7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</row>
    <row r="152" ht="15.7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</row>
    <row r="153" ht="15.7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</row>
    <row r="154" ht="15.7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</row>
    <row r="155" ht="15.7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</row>
    <row r="156" ht="15.7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</row>
    <row r="157" ht="15.7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</row>
    <row r="158" ht="15.7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</row>
    <row r="159" ht="15.7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</row>
    <row r="160" ht="15.7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</row>
    <row r="161" ht="15.7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</row>
    <row r="162" ht="15.7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</row>
    <row r="163" ht="15.7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</row>
    <row r="164" ht="15.7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</row>
    <row r="165" ht="15.7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</row>
    <row r="166" ht="15.7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</row>
    <row r="167" ht="15.7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</row>
    <row r="168" ht="15.7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</row>
    <row r="169" ht="15.7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</row>
    <row r="170" ht="15.7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</row>
    <row r="171" ht="15.7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</row>
    <row r="172" ht="15.7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</row>
    <row r="173" ht="15.7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</row>
    <row r="174" ht="15.7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</row>
    <row r="175" ht="15.7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</row>
    <row r="176" ht="15.7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</row>
    <row r="177" ht="15.7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</row>
    <row r="178" ht="15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</row>
    <row r="179" ht="15.7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</row>
    <row r="180" ht="15.7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</row>
    <row r="181" ht="15.7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</row>
    <row r="182" ht="15.7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</row>
    <row r="183" ht="15.7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</row>
    <row r="184" ht="15.7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</row>
    <row r="185" ht="15.7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</row>
    <row r="186" ht="15.7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</row>
    <row r="187" ht="15.7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</row>
    <row r="188" ht="15.7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</row>
    <row r="189" ht="15.7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</row>
    <row r="190" ht="15.7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</row>
    <row r="191" ht="15.7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</row>
    <row r="192" ht="15.7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</row>
    <row r="193" ht="15.7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</row>
    <row r="194" ht="15.7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</row>
    <row r="195" ht="15.7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</row>
    <row r="196" ht="15.7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</row>
    <row r="197" ht="15.7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</row>
    <row r="198" ht="15.7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</row>
    <row r="199" ht="15.7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</row>
    <row r="200" ht="15.7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</row>
    <row r="201" ht="15.7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</row>
    <row r="202" ht="15.7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</row>
    <row r="203" ht="15.7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</row>
    <row r="204" ht="15.7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</row>
    <row r="205" ht="15.7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</row>
    <row r="206" ht="15.7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</row>
    <row r="207" ht="15.7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</row>
    <row r="208" ht="15.7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</row>
    <row r="209" ht="15.7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</row>
    <row r="210" ht="15.7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</row>
    <row r="211" ht="15.7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</row>
    <row r="212" ht="15.7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</row>
    <row r="213" ht="15.7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</row>
    <row r="214" ht="15.7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</row>
    <row r="215" ht="15.7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</row>
    <row r="216" ht="15.7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</row>
    <row r="217" ht="15.7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</row>
    <row r="218" ht="15.7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</row>
    <row r="219" ht="15.7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</row>
    <row r="220" ht="15.7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</row>
    <row r="221" ht="15.7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</row>
    <row r="222" ht="15.7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</row>
    <row r="223" ht="15.7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</row>
    <row r="224" ht="15.7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</row>
    <row r="225" ht="15.7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</row>
    <row r="226" ht="15.7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</row>
    <row r="227" ht="15.7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</row>
    <row r="228" ht="15.7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</row>
    <row r="229" ht="15.7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</row>
    <row r="230" ht="15.7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</row>
    <row r="231" ht="15.7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</row>
    <row r="232" ht="15.7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</row>
    <row r="233" ht="15.7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</row>
    <row r="234" ht="15.7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</row>
    <row r="235" ht="15.7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</row>
    <row r="236" ht="15.7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</row>
    <row r="237" ht="15.7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</row>
    <row r="238" ht="15.7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</row>
    <row r="239" ht="15.7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</row>
    <row r="240" ht="15.7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</row>
    <row r="241" ht="15.7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</row>
    <row r="242" ht="15.7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</row>
    <row r="243" ht="15.7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</row>
    <row r="244" ht="15.7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</row>
    <row r="245" ht="15.7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</row>
    <row r="246" ht="15.7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</row>
    <row r="247" ht="15.7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</row>
    <row r="248" ht="15.7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</row>
    <row r="249" ht="15.7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</row>
    <row r="250" ht="15.7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</row>
    <row r="251" ht="15.7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</row>
    <row r="252" ht="15.7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</row>
    <row r="253" ht="15.7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</row>
    <row r="254" ht="15.7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</row>
    <row r="255" ht="15.7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</row>
    <row r="256" ht="15.7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</row>
    <row r="257" ht="15.7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</row>
    <row r="258" ht="15.7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</row>
    <row r="259" ht="15.7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</row>
    <row r="260" ht="15.7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</row>
    <row r="261" ht="15.7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</row>
    <row r="262" ht="15.7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</row>
    <row r="263" ht="15.7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</row>
    <row r="264" ht="15.7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</row>
    <row r="265" ht="15.7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</row>
    <row r="266" ht="15.7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</row>
    <row r="267" ht="15.7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</row>
    <row r="268" ht="15.7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</row>
    <row r="269" ht="15.7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</row>
    <row r="270" ht="15.7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</row>
    <row r="271" ht="15.7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</row>
    <row r="272" ht="15.7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</row>
    <row r="273" ht="15.7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</row>
    <row r="274" ht="15.7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</row>
    <row r="275" ht="15.7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</row>
    <row r="276" ht="15.7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</row>
    <row r="277" ht="15.7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</row>
    <row r="278" ht="15.7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</row>
    <row r="279" ht="15.7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</row>
    <row r="280" ht="15.7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</row>
    <row r="281" ht="15.7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</row>
    <row r="282" ht="15.7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</row>
    <row r="283" ht="15.7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</row>
    <row r="284" ht="15.7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</row>
    <row r="285" ht="15.7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</row>
    <row r="286" ht="15.7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</row>
    <row r="287" ht="15.7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</row>
    <row r="288" ht="15.7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</row>
    <row r="289" ht="15.7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</row>
    <row r="290" ht="15.7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</row>
    <row r="291" ht="15.7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</row>
    <row r="292" ht="15.7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</row>
    <row r="293" ht="15.7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</row>
    <row r="294" ht="15.7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</row>
    <row r="295" ht="15.7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</row>
    <row r="296" ht="15.7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</row>
    <row r="297" ht="15.7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</row>
    <row r="298" ht="15.7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</row>
    <row r="299" ht="15.7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</row>
    <row r="300" ht="15.7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</row>
    <row r="301" ht="15.7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</row>
    <row r="302" ht="15.7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</row>
    <row r="303" ht="15.7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</row>
    <row r="304" ht="15.7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</row>
    <row r="305" ht="15.7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</row>
    <row r="306" ht="15.7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</row>
    <row r="307" ht="15.7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</row>
    <row r="308" ht="15.7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</row>
    <row r="309" ht="15.7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</row>
    <row r="310" ht="15.7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</row>
    <row r="311" ht="15.7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</row>
    <row r="312" ht="15.7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</row>
    <row r="313" ht="15.7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</row>
    <row r="314" ht="15.7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</row>
    <row r="315" ht="15.7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</row>
    <row r="316" ht="15.7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</row>
    <row r="317" ht="15.7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</row>
    <row r="318" ht="15.7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</row>
    <row r="319" ht="15.7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</row>
    <row r="320" ht="15.7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</row>
    <row r="321" ht="15.7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</row>
    <row r="322" ht="15.7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</row>
    <row r="323" ht="15.7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</row>
    <row r="324" ht="15.7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</row>
    <row r="325" ht="15.7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</row>
    <row r="326" ht="15.7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</row>
    <row r="327" ht="15.7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</row>
    <row r="328" ht="15.7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</row>
    <row r="329" ht="15.7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</row>
    <row r="330" ht="15.7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</row>
    <row r="331" ht="15.7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</row>
    <row r="332" ht="15.7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</row>
    <row r="333" ht="15.7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</row>
    <row r="334" ht="15.7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</row>
    <row r="335" ht="15.7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</row>
    <row r="336" ht="15.7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</row>
    <row r="337" ht="15.7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</row>
    <row r="338" ht="15.7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</row>
    <row r="339" ht="15.7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</row>
    <row r="340" ht="15.7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</row>
    <row r="341" ht="15.7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</row>
    <row r="342" ht="15.7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</row>
    <row r="343" ht="15.7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</row>
    <row r="344" ht="15.7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</row>
    <row r="345" ht="15.7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</row>
    <row r="346" ht="15.7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</row>
    <row r="347" ht="15.7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</row>
    <row r="348" ht="15.7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</row>
    <row r="349" ht="15.7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</row>
    <row r="350" ht="15.7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</row>
    <row r="351" ht="15.7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</row>
    <row r="352" ht="15.7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</row>
    <row r="353" ht="15.7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</row>
    <row r="354" ht="15.7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</row>
    <row r="355" ht="15.7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</row>
    <row r="356" ht="15.7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</row>
    <row r="357" ht="15.7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</row>
    <row r="358" ht="15.7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</row>
    <row r="359" ht="15.7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</row>
    <row r="360" ht="15.7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</row>
    <row r="361" ht="15.7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</row>
    <row r="362" ht="15.7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</row>
    <row r="363" ht="15.7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</row>
    <row r="364" ht="15.7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</row>
    <row r="365" ht="15.7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</row>
    <row r="366" ht="15.7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</row>
    <row r="367" ht="15.7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</row>
    <row r="368" ht="15.7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</row>
    <row r="369" ht="15.7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</row>
    <row r="370" ht="15.7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</row>
    <row r="371" ht="15.7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</row>
    <row r="372" ht="15.7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</row>
    <row r="373" ht="15.7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</row>
    <row r="374" ht="15.7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</row>
    <row r="375" ht="15.7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</row>
    <row r="376" ht="15.7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</row>
    <row r="377" ht="15.7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</row>
    <row r="378" ht="15.7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</row>
    <row r="379" ht="15.7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</row>
    <row r="380" ht="15.7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</row>
    <row r="381" ht="15.7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</row>
    <row r="382" ht="15.7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</row>
    <row r="383" ht="15.7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</row>
    <row r="384" ht="15.7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</row>
    <row r="385" ht="15.7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</row>
    <row r="386" ht="15.7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</row>
    <row r="387" ht="15.7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</row>
    <row r="388" ht="15.7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</row>
    <row r="389" ht="15.7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</row>
    <row r="390" ht="15.7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</row>
    <row r="391" ht="15.7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</row>
    <row r="392" ht="15.7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</row>
    <row r="393" ht="15.7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</row>
    <row r="394" ht="15.7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</row>
    <row r="395" ht="15.7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</row>
    <row r="396" ht="15.7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</row>
    <row r="397" ht="15.7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</row>
    <row r="398" ht="15.7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</row>
    <row r="399" ht="15.7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</row>
    <row r="400" ht="15.7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</row>
    <row r="401" ht="15.7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</row>
    <row r="402" ht="15.7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</row>
    <row r="403" ht="15.7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</row>
    <row r="404" ht="15.7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</row>
    <row r="405" ht="15.7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</row>
    <row r="406" ht="15.7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</row>
    <row r="407" ht="15.7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</row>
    <row r="408" ht="15.7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</row>
    <row r="409" ht="15.7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</row>
    <row r="410" ht="15.7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</row>
    <row r="411" ht="15.7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</row>
    <row r="412" ht="15.7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</row>
    <row r="413" ht="15.7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</row>
    <row r="414" ht="15.7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</row>
    <row r="415" ht="15.7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</row>
    <row r="416" ht="15.7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</row>
    <row r="417" ht="15.7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</row>
    <row r="418" ht="15.7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</row>
    <row r="419" ht="15.7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</row>
    <row r="420" ht="15.7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</row>
    <row r="421" ht="15.7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</row>
    <row r="422" ht="15.7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</row>
    <row r="423" ht="15.7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</row>
    <row r="424" ht="15.7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</row>
    <row r="425" ht="15.7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</row>
    <row r="426" ht="15.7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</row>
    <row r="427" ht="15.7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</row>
    <row r="428" ht="15.7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</row>
    <row r="429" ht="15.7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</row>
    <row r="430" ht="15.7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</row>
    <row r="431" ht="15.7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</row>
    <row r="432" ht="15.7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</row>
    <row r="433" ht="15.7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</row>
    <row r="434" ht="15.7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</row>
    <row r="435" ht="15.7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</row>
    <row r="436" ht="15.7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</row>
    <row r="437" ht="15.7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</row>
    <row r="438" ht="15.7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</row>
    <row r="439" ht="15.7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</row>
    <row r="440" ht="15.7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</row>
    <row r="441" ht="15.7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</row>
    <row r="442" ht="15.7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</row>
    <row r="443" ht="15.7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</row>
    <row r="444" ht="15.7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</row>
    <row r="445" ht="15.7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</row>
    <row r="446" ht="15.7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</row>
    <row r="447" ht="15.7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</row>
    <row r="448" ht="15.7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</row>
    <row r="449" ht="15.7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</row>
    <row r="450" ht="15.7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</row>
    <row r="451" ht="15.7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</row>
    <row r="452" ht="15.7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</row>
    <row r="453" ht="15.7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</row>
    <row r="454" ht="15.7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</row>
    <row r="455" ht="15.7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</row>
    <row r="456" ht="15.7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</row>
    <row r="457" ht="15.7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</row>
    <row r="458" ht="15.7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</row>
    <row r="459" ht="15.7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</row>
    <row r="460" ht="15.7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</row>
    <row r="461" ht="15.7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</row>
    <row r="462" ht="15.7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</row>
    <row r="463" ht="15.7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</row>
    <row r="464" ht="15.7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</row>
    <row r="465" ht="15.7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</row>
    <row r="466" ht="15.7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</row>
    <row r="467" ht="15.7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</row>
    <row r="468" ht="15.7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8"/>
    </row>
    <row r="469" ht="15.7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</row>
    <row r="470" ht="15.7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</row>
    <row r="471" ht="15.7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</row>
    <row r="472" ht="15.7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</row>
    <row r="473" ht="15.7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</row>
    <row r="474" ht="15.7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</row>
    <row r="475" ht="15.7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</row>
    <row r="476" ht="15.7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</row>
    <row r="477" ht="15.7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</row>
    <row r="478" ht="15.7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</row>
    <row r="479" ht="15.7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</row>
    <row r="480" ht="15.7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</row>
    <row r="481" ht="15.7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</row>
    <row r="482" ht="15.7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</row>
    <row r="483" ht="15.7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</row>
    <row r="484" ht="15.7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</row>
    <row r="485" ht="15.7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</row>
    <row r="486" ht="15.7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</row>
    <row r="487" ht="15.7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</row>
    <row r="488" ht="15.7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</row>
    <row r="489" ht="15.7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</row>
    <row r="490" ht="15.7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</row>
    <row r="491" ht="15.7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</row>
    <row r="492" ht="15.7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</row>
    <row r="493" ht="15.7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</row>
    <row r="494" ht="15.7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</row>
    <row r="495" ht="15.7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</row>
    <row r="496" ht="15.7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</row>
    <row r="497" ht="15.7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</row>
    <row r="498" ht="15.7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</row>
    <row r="499" ht="15.7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</row>
    <row r="500" ht="15.7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  <c r="AF500" s="8"/>
    </row>
    <row r="501" ht="15.7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</row>
    <row r="502" ht="15.7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</row>
    <row r="503" ht="15.7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</row>
    <row r="504" ht="15.7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8"/>
    </row>
    <row r="505" ht="15.7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</row>
    <row r="506" ht="15.7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</row>
    <row r="507" ht="15.7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</row>
    <row r="508" ht="15.7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</row>
    <row r="509" ht="15.7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</row>
    <row r="510" ht="15.7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</row>
    <row r="511" ht="15.7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</row>
    <row r="512" ht="15.7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</row>
    <row r="513" ht="15.7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</row>
    <row r="514" ht="15.7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</row>
    <row r="515" ht="15.7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</row>
    <row r="516" ht="15.7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</row>
    <row r="517" ht="15.7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</row>
    <row r="518" ht="15.7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</row>
    <row r="519" ht="15.7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</row>
    <row r="520" ht="15.7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</row>
    <row r="521" ht="15.7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</row>
    <row r="522" ht="15.7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</row>
    <row r="523" ht="15.7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</row>
    <row r="524" ht="15.7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</row>
    <row r="525" ht="15.7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</row>
    <row r="526" ht="15.7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</row>
    <row r="527" ht="15.7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</row>
    <row r="528" ht="15.7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</row>
    <row r="529" ht="15.7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</row>
    <row r="530" ht="15.7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  <c r="AF530" s="8"/>
    </row>
    <row r="531" ht="15.7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</row>
    <row r="532" ht="15.7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</row>
    <row r="533" ht="15.7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</row>
    <row r="534" ht="15.7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  <c r="AF534" s="8"/>
    </row>
    <row r="535" ht="15.7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</row>
    <row r="536" ht="15.7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</row>
    <row r="537" ht="15.7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</row>
    <row r="538" ht="15.7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</row>
    <row r="539" ht="15.7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</row>
    <row r="540" ht="15.7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  <c r="AF540" s="8"/>
    </row>
    <row r="541" ht="15.7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</row>
    <row r="542" ht="15.7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  <c r="AF542" s="8"/>
    </row>
    <row r="543" ht="15.7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</row>
    <row r="544" ht="15.7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  <c r="AF544" s="8"/>
    </row>
    <row r="545" ht="15.7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  <c r="AF545" s="8"/>
    </row>
    <row r="546" ht="15.7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  <c r="AF546" s="8"/>
    </row>
    <row r="547" ht="15.7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  <c r="AF547" s="8"/>
    </row>
    <row r="548" ht="15.7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</row>
    <row r="549" ht="15.7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</row>
    <row r="550" ht="15.7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8"/>
    </row>
    <row r="551" ht="15.7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</row>
    <row r="552" ht="15.7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  <c r="AF552" s="8"/>
    </row>
    <row r="553" ht="15.7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</row>
    <row r="554" ht="15.7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</row>
    <row r="555" ht="15.7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8"/>
    </row>
    <row r="556" ht="15.7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</row>
    <row r="557" ht="15.7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</row>
    <row r="558" ht="15.7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8"/>
    </row>
    <row r="559" ht="15.7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</row>
    <row r="560" ht="15.7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  <c r="AF560" s="8"/>
    </row>
    <row r="561" ht="15.7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</row>
    <row r="562" ht="15.7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</row>
    <row r="563" ht="15.7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</row>
    <row r="564" ht="15.7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</row>
    <row r="565" ht="15.7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</row>
    <row r="566" ht="15.7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</row>
    <row r="567" ht="15.7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</row>
    <row r="568" ht="15.7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  <c r="AF568" s="8"/>
    </row>
    <row r="569" ht="15.7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</row>
    <row r="570" ht="15.7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  <c r="AF570" s="8"/>
    </row>
    <row r="571" ht="15.7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/>
    </row>
    <row r="572" ht="15.7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8"/>
    </row>
    <row r="573" ht="15.7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</row>
    <row r="574" ht="15.7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  <c r="AF574" s="8"/>
    </row>
    <row r="575" ht="15.7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</row>
    <row r="576" ht="15.7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  <c r="AF576" s="8"/>
    </row>
    <row r="577" ht="15.7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</row>
    <row r="578" ht="15.7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  <c r="AF578" s="8"/>
    </row>
    <row r="579" ht="15.7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  <c r="AF579" s="8"/>
    </row>
    <row r="580" ht="15.7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  <c r="AF580" s="8"/>
    </row>
    <row r="581" ht="15.7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</row>
    <row r="582" ht="15.7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  <c r="AF582" s="8"/>
    </row>
    <row r="583" ht="15.7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</row>
    <row r="584" ht="15.7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  <c r="AF584" s="8"/>
    </row>
    <row r="585" ht="15.7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8"/>
    </row>
    <row r="586" ht="15.7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  <c r="AF586" s="8"/>
    </row>
    <row r="587" ht="15.7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</row>
    <row r="588" ht="15.7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  <c r="AF588" s="8"/>
    </row>
    <row r="589" ht="15.7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8"/>
    </row>
    <row r="590" ht="15.7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  <c r="AF590" s="8"/>
    </row>
    <row r="591" ht="15.7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  <c r="AF591" s="8"/>
    </row>
    <row r="592" ht="15.7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  <c r="AF592" s="8"/>
    </row>
    <row r="593" ht="15.7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</row>
    <row r="594" ht="15.7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  <c r="AF594" s="8"/>
    </row>
    <row r="595" ht="15.7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</row>
    <row r="596" ht="15.7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</row>
    <row r="597" ht="15.7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</row>
    <row r="598" ht="15.7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</row>
    <row r="599" ht="15.7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</row>
    <row r="600" ht="15.7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</row>
    <row r="601" ht="15.7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</row>
    <row r="602" ht="15.7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</row>
    <row r="603" ht="15.7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</row>
    <row r="604" ht="15.7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</row>
    <row r="605" ht="15.7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</row>
    <row r="606" ht="15.7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</row>
    <row r="607" ht="15.7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</row>
    <row r="608" ht="15.7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</row>
    <row r="609" ht="15.7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</row>
    <row r="610" ht="15.7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</row>
    <row r="611" ht="15.7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</row>
    <row r="612" ht="15.7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</row>
    <row r="613" ht="15.7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</row>
    <row r="614" ht="15.7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</row>
    <row r="615" ht="15.7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</row>
    <row r="616" ht="15.7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</row>
    <row r="617" ht="15.7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</row>
    <row r="618" ht="15.7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</row>
    <row r="619" ht="15.7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</row>
    <row r="620" ht="15.7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</row>
    <row r="621" ht="15.7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</row>
    <row r="622" ht="15.7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</row>
    <row r="623" ht="15.7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</row>
    <row r="624" ht="15.7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</row>
    <row r="625" ht="15.7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</row>
    <row r="626" ht="15.7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  <c r="AF626" s="8"/>
    </row>
    <row r="627" ht="15.7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  <c r="AF627" s="8"/>
    </row>
    <row r="628" ht="15.7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  <c r="AF628" s="8"/>
    </row>
    <row r="629" ht="15.7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</row>
    <row r="630" ht="15.7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</row>
    <row r="631" ht="15.7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</row>
    <row r="632" ht="15.7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  <c r="AF632" s="8"/>
    </row>
    <row r="633" ht="15.7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</row>
    <row r="634" ht="15.7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</row>
    <row r="635" ht="15.7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</row>
    <row r="636" ht="15.7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</row>
    <row r="637" ht="15.7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</row>
    <row r="638" ht="15.7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</row>
    <row r="639" ht="15.7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</row>
    <row r="640" ht="15.7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</row>
    <row r="641" ht="15.7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</row>
    <row r="642" ht="15.7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</row>
    <row r="643" ht="15.7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</row>
    <row r="644" ht="15.7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</row>
    <row r="645" ht="15.7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</row>
    <row r="646" ht="15.7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</row>
    <row r="647" ht="15.7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</row>
    <row r="648" ht="15.7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</row>
    <row r="649" ht="15.7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</row>
    <row r="650" ht="15.7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</row>
    <row r="651" ht="15.7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</row>
    <row r="652" ht="15.7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</row>
    <row r="653" ht="15.7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  <c r="AF653" s="8"/>
    </row>
    <row r="654" ht="15.7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  <c r="AF654" s="8"/>
    </row>
    <row r="655" ht="15.7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  <c r="AF655" s="8"/>
    </row>
    <row r="656" ht="15.7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  <c r="AF656" s="8"/>
    </row>
    <row r="657" ht="15.7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  <c r="AF657" s="8"/>
    </row>
    <row r="658" ht="15.7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  <c r="AF658" s="8"/>
    </row>
    <row r="659" ht="15.7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  <c r="AF659" s="8"/>
    </row>
    <row r="660" ht="15.7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  <c r="AF660" s="8"/>
    </row>
    <row r="661" ht="15.7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8"/>
    </row>
    <row r="662" ht="15.7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8"/>
    </row>
    <row r="663" ht="15.7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  <c r="AF663" s="8"/>
    </row>
    <row r="664" ht="15.7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  <c r="AF664" s="8"/>
    </row>
    <row r="665" ht="15.7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</row>
    <row r="666" ht="15.7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  <c r="AF666" s="8"/>
    </row>
    <row r="667" ht="15.7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8"/>
    </row>
    <row r="668" ht="15.7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  <c r="AF668" s="8"/>
    </row>
    <row r="669" ht="15.7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  <c r="AF669" s="8"/>
    </row>
    <row r="670" ht="15.7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  <c r="AF670" s="8"/>
    </row>
    <row r="671" ht="15.7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8"/>
    </row>
    <row r="672" ht="15.7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  <c r="AF672" s="8"/>
    </row>
    <row r="673" ht="15.7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</row>
    <row r="674" ht="15.7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8"/>
    </row>
    <row r="675" ht="15.7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</row>
    <row r="676" ht="15.7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  <c r="AF676" s="8"/>
    </row>
    <row r="677" ht="15.7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8"/>
    </row>
    <row r="678" ht="15.7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  <c r="AF678" s="8"/>
    </row>
    <row r="679" ht="15.7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  <c r="AF679" s="8"/>
    </row>
    <row r="680" ht="15.7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  <c r="AF680" s="8"/>
    </row>
    <row r="681" ht="15.7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  <c r="AF681" s="8"/>
    </row>
    <row r="682" ht="15.7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8"/>
    </row>
    <row r="683" ht="15.7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  <c r="AF683" s="8"/>
    </row>
    <row r="684" ht="15.7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  <c r="AF684" s="8"/>
    </row>
    <row r="685" ht="15.7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</row>
    <row r="686" ht="15.7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  <c r="AF686" s="8"/>
    </row>
    <row r="687" ht="15.7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  <c r="AF687" s="8"/>
    </row>
    <row r="688" ht="15.7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  <c r="AF688" s="8"/>
    </row>
    <row r="689" ht="15.7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  <c r="AF689" s="8"/>
    </row>
    <row r="690" ht="15.7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  <c r="AF690" s="8"/>
    </row>
    <row r="691" ht="15.7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  <c r="AF691" s="8"/>
    </row>
    <row r="692" ht="15.7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  <c r="AF692" s="8"/>
    </row>
    <row r="693" ht="15.7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  <c r="AF693" s="8"/>
    </row>
    <row r="694" ht="15.7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  <c r="AF694" s="8"/>
    </row>
    <row r="695" ht="15.7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  <c r="AF695" s="8"/>
    </row>
    <row r="696" ht="15.7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  <c r="AF696" s="8"/>
    </row>
    <row r="697" ht="15.7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8"/>
    </row>
    <row r="698" ht="15.7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  <c r="AF698" s="8"/>
    </row>
    <row r="699" ht="15.7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  <c r="AF699" s="8"/>
    </row>
    <row r="700" ht="15.7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  <c r="AF700" s="8"/>
    </row>
    <row r="701" ht="15.7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  <c r="AF701" s="8"/>
    </row>
    <row r="702" ht="15.7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  <c r="AF702" s="8"/>
    </row>
    <row r="703" ht="15.7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  <c r="AF703" s="8"/>
    </row>
    <row r="704" ht="15.7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  <c r="AF704" s="8"/>
    </row>
    <row r="705" ht="15.7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  <c r="AF705" s="8"/>
    </row>
    <row r="706" ht="15.7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  <c r="AF706" s="8"/>
    </row>
    <row r="707" ht="15.7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  <c r="AF707" s="8"/>
    </row>
    <row r="708" ht="15.7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  <c r="AF708" s="8"/>
    </row>
    <row r="709" ht="15.7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  <c r="AF709" s="8"/>
    </row>
    <row r="710" ht="15.7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  <c r="AF710" s="8"/>
    </row>
    <row r="711" ht="15.7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  <c r="AF711" s="8"/>
    </row>
    <row r="712" ht="15.7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  <c r="AF712" s="8"/>
    </row>
    <row r="713" ht="15.7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</row>
    <row r="714" ht="15.7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  <c r="AF714" s="8"/>
    </row>
    <row r="715" ht="15.7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  <c r="AF715" s="8"/>
    </row>
    <row r="716" ht="15.7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  <c r="AF716" s="8"/>
    </row>
    <row r="717" ht="15.7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  <c r="AF717" s="8"/>
    </row>
    <row r="718" ht="15.7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  <c r="AF718" s="8"/>
    </row>
    <row r="719" ht="15.7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  <c r="AF719" s="8"/>
    </row>
    <row r="720" ht="15.7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  <c r="AF720" s="8"/>
    </row>
    <row r="721" ht="15.7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  <c r="AF721" s="8"/>
    </row>
    <row r="722" ht="15.7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  <c r="AF722" s="8"/>
    </row>
    <row r="723" ht="15.7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  <c r="AF723" s="8"/>
    </row>
    <row r="724" ht="15.7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  <c r="AF724" s="8"/>
    </row>
    <row r="725" ht="15.7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  <c r="AF725" s="8"/>
    </row>
    <row r="726" ht="15.7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  <c r="AF726" s="8"/>
    </row>
    <row r="727" ht="15.7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  <c r="AF727" s="8"/>
    </row>
    <row r="728" ht="15.7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  <c r="AF728" s="8"/>
    </row>
    <row r="729" ht="15.7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  <c r="AF729" s="8"/>
    </row>
    <row r="730" ht="15.7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  <c r="AF730" s="8"/>
    </row>
    <row r="731" ht="15.7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  <c r="AF731" s="8"/>
    </row>
    <row r="732" ht="15.7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  <c r="AF732" s="8"/>
    </row>
    <row r="733" ht="15.7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  <c r="AF733" s="8"/>
    </row>
    <row r="734" ht="15.7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  <c r="AF734" s="8"/>
    </row>
    <row r="735" ht="15.7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  <c r="AF735" s="8"/>
    </row>
    <row r="736" ht="15.7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  <c r="AF736" s="8"/>
    </row>
    <row r="737" ht="15.7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  <c r="AF737" s="8"/>
    </row>
    <row r="738" ht="15.7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  <c r="AF738" s="8"/>
    </row>
    <row r="739" ht="15.7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  <c r="AF739" s="8"/>
    </row>
    <row r="740" ht="15.7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  <c r="AF740" s="8"/>
    </row>
    <row r="741" ht="15.7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  <c r="AF741" s="8"/>
    </row>
    <row r="742" ht="15.7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  <c r="AF742" s="8"/>
    </row>
    <row r="743" ht="15.7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  <c r="AF743" s="8"/>
    </row>
    <row r="744" ht="15.7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  <c r="AF744" s="8"/>
    </row>
    <row r="745" ht="15.7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  <c r="AF745" s="8"/>
    </row>
    <row r="746" ht="15.7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  <c r="AF746" s="8"/>
    </row>
    <row r="747" ht="15.7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  <c r="AF747" s="8"/>
    </row>
    <row r="748" ht="15.7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  <c r="AF748" s="8"/>
    </row>
    <row r="749" ht="15.7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  <c r="AF749" s="8"/>
    </row>
    <row r="750" ht="15.7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  <c r="AF750" s="8"/>
    </row>
    <row r="751" ht="15.7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  <c r="AF751" s="8"/>
    </row>
    <row r="752" ht="15.7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  <c r="AF752" s="8"/>
    </row>
    <row r="753" ht="15.7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  <c r="AF753" s="8"/>
    </row>
    <row r="754" ht="15.7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  <c r="AF754" s="8"/>
    </row>
    <row r="755" ht="15.7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  <c r="AF755" s="8"/>
    </row>
    <row r="756" ht="15.7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  <c r="AF756" s="8"/>
    </row>
    <row r="757" ht="15.7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  <c r="AF757" s="8"/>
    </row>
    <row r="758" ht="15.7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  <c r="AF758" s="8"/>
    </row>
    <row r="759" ht="15.7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  <c r="AF759" s="8"/>
    </row>
    <row r="760" ht="15.7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  <c r="AF760" s="8"/>
    </row>
    <row r="761" ht="15.7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  <c r="AF761" s="8"/>
    </row>
    <row r="762" ht="15.7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  <c r="AF762" s="8"/>
    </row>
    <row r="763" ht="15.7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  <c r="AF763" s="8"/>
    </row>
    <row r="764" ht="15.7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  <c r="AF764" s="8"/>
    </row>
    <row r="765" ht="15.7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  <c r="AF765" s="8"/>
    </row>
    <row r="766" ht="15.7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  <c r="AF766" s="8"/>
    </row>
    <row r="767" ht="15.7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  <c r="AF767" s="8"/>
    </row>
    <row r="768" ht="15.7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  <c r="AF768" s="8"/>
    </row>
    <row r="769" ht="15.7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  <c r="AF769" s="8"/>
    </row>
    <row r="770" ht="15.7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  <c r="AF770" s="8"/>
    </row>
    <row r="771" ht="15.7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  <c r="AF771" s="8"/>
    </row>
    <row r="772" ht="15.7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  <c r="AF772" s="8"/>
    </row>
    <row r="773" ht="15.7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  <c r="AF773" s="8"/>
    </row>
    <row r="774" ht="15.7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  <c r="AF774" s="8"/>
    </row>
    <row r="775" ht="15.7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  <c r="AF775" s="8"/>
    </row>
    <row r="776" ht="15.7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  <c r="AF776" s="8"/>
    </row>
    <row r="777" ht="15.7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  <c r="AF777" s="8"/>
    </row>
    <row r="778" ht="15.7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  <c r="AF778" s="8"/>
    </row>
    <row r="779" ht="15.7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  <c r="AF779" s="8"/>
    </row>
    <row r="780" ht="15.7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  <c r="AF780" s="8"/>
    </row>
    <row r="781" ht="15.7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  <c r="AF781" s="8"/>
    </row>
    <row r="782" ht="15.7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  <c r="AF782" s="8"/>
    </row>
    <row r="783" ht="15.7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  <c r="AF783" s="8"/>
    </row>
    <row r="784" ht="15.7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  <c r="AF784" s="8"/>
    </row>
    <row r="785" ht="15.7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  <c r="AF785" s="8"/>
    </row>
    <row r="786" ht="15.7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  <c r="AF786" s="8"/>
    </row>
    <row r="787" ht="15.7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  <c r="AF787" s="8"/>
    </row>
    <row r="788" ht="15.7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  <c r="AF788" s="8"/>
    </row>
    <row r="789" ht="15.7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  <c r="AF789" s="8"/>
    </row>
    <row r="790" ht="15.7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  <c r="AF790" s="8"/>
    </row>
    <row r="791" ht="15.7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  <c r="AF791" s="8"/>
    </row>
    <row r="792" ht="15.7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  <c r="AF792" s="8"/>
    </row>
    <row r="793" ht="15.7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  <c r="AF793" s="8"/>
    </row>
    <row r="794" ht="15.7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  <c r="AF794" s="8"/>
    </row>
    <row r="795" ht="15.7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  <c r="AF795" s="8"/>
    </row>
    <row r="796" ht="15.7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  <c r="AF796" s="8"/>
    </row>
    <row r="797" ht="15.7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  <c r="AF797" s="8"/>
    </row>
    <row r="798" ht="15.7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  <c r="AF798" s="8"/>
    </row>
    <row r="799" ht="15.7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  <c r="AF799" s="8"/>
    </row>
    <row r="800" ht="15.7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  <c r="AF800" s="8"/>
    </row>
    <row r="801" ht="15.7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  <c r="AF801" s="8"/>
    </row>
    <row r="802" ht="15.7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  <c r="AF802" s="8"/>
    </row>
    <row r="803" ht="15.7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  <c r="AF803" s="8"/>
    </row>
    <row r="804" ht="15.7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  <c r="AF804" s="8"/>
    </row>
    <row r="805" ht="15.7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  <c r="AF805" s="8"/>
    </row>
    <row r="806" ht="15.7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  <c r="AF806" s="8"/>
    </row>
    <row r="807" ht="15.7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  <c r="AF807" s="8"/>
    </row>
    <row r="808" ht="15.7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  <c r="AF808" s="8"/>
    </row>
    <row r="809" ht="15.7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  <c r="AF809" s="8"/>
    </row>
    <row r="810" ht="15.7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  <c r="AF810" s="8"/>
    </row>
    <row r="811" ht="15.7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  <c r="AF811" s="8"/>
    </row>
    <row r="812" ht="15.7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  <c r="AE812" s="8"/>
      <c r="AF812" s="8"/>
    </row>
    <row r="813" ht="15.7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  <c r="AF813" s="8"/>
    </row>
    <row r="814" ht="15.7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  <c r="AF814" s="8"/>
    </row>
    <row r="815" ht="15.7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  <c r="AF815" s="8"/>
    </row>
    <row r="816" ht="15.7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  <c r="AF816" s="8"/>
    </row>
    <row r="817" ht="15.7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  <c r="AF817" s="8"/>
    </row>
    <row r="818" ht="15.7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  <c r="AF818" s="8"/>
    </row>
    <row r="819" ht="15.7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  <c r="AF819" s="8"/>
    </row>
    <row r="820" ht="15.7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  <c r="AF820" s="8"/>
    </row>
    <row r="821" ht="15.7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  <c r="AF821" s="8"/>
    </row>
    <row r="822" ht="15.7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  <c r="AF822" s="8"/>
    </row>
    <row r="823" ht="15.7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  <c r="AF823" s="8"/>
    </row>
    <row r="824" ht="15.7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  <c r="AF824" s="8"/>
    </row>
    <row r="825" ht="15.7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  <c r="AF825" s="8"/>
    </row>
    <row r="826" ht="15.7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  <c r="AF826" s="8"/>
    </row>
    <row r="827" ht="15.7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  <c r="AF827" s="8"/>
    </row>
    <row r="828" ht="15.7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  <c r="AF828" s="8"/>
    </row>
    <row r="829" ht="15.7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  <c r="AF829" s="8"/>
    </row>
    <row r="830" ht="15.7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  <c r="AF830" s="8"/>
    </row>
    <row r="831" ht="15.7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  <c r="AF831" s="8"/>
    </row>
    <row r="832" ht="15.7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  <c r="AE832" s="8"/>
      <c r="AF832" s="8"/>
    </row>
    <row r="833" ht="15.7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  <c r="AF833" s="8"/>
    </row>
    <row r="834" ht="15.7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  <c r="AF834" s="8"/>
    </row>
    <row r="835" ht="15.7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  <c r="AF835" s="8"/>
    </row>
    <row r="836" ht="15.7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  <c r="AE836" s="8"/>
      <c r="AF836" s="8"/>
    </row>
    <row r="837" ht="15.7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  <c r="AF837" s="8"/>
    </row>
    <row r="838" ht="15.7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  <c r="AE838" s="8"/>
      <c r="AF838" s="8"/>
    </row>
    <row r="839" ht="15.7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  <c r="AF839" s="8"/>
    </row>
    <row r="840" ht="15.7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  <c r="AE840" s="8"/>
      <c r="AF840" s="8"/>
    </row>
    <row r="841" ht="15.7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  <c r="AF841" s="8"/>
    </row>
    <row r="842" ht="15.7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  <c r="AE842" s="8"/>
      <c r="AF842" s="8"/>
    </row>
    <row r="843" ht="15.7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  <c r="AF843" s="8"/>
    </row>
    <row r="844" ht="15.7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  <c r="AE844" s="8"/>
      <c r="AF844" s="8"/>
    </row>
    <row r="845" ht="15.7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  <c r="AF845" s="8"/>
    </row>
    <row r="846" ht="15.7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  <c r="AE846" s="8"/>
      <c r="AF846" s="8"/>
    </row>
    <row r="847" ht="15.7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  <c r="AF847" s="8"/>
    </row>
    <row r="848" ht="15.7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  <c r="AE848" s="8"/>
      <c r="AF848" s="8"/>
    </row>
    <row r="849" ht="15.7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  <c r="AF849" s="8"/>
    </row>
    <row r="850" ht="15.7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  <c r="AE850" s="8"/>
      <c r="AF850" s="8"/>
    </row>
    <row r="851" ht="15.7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  <c r="AF851" s="8"/>
    </row>
    <row r="852" ht="15.7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  <c r="AF852" s="8"/>
    </row>
    <row r="853" ht="15.7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  <c r="AF853" s="8"/>
    </row>
    <row r="854" ht="15.7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  <c r="AF854" s="8"/>
    </row>
    <row r="855" ht="15.7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  <c r="AF855" s="8"/>
    </row>
    <row r="856" ht="15.7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  <c r="AE856" s="8"/>
      <c r="AF856" s="8"/>
    </row>
    <row r="857" ht="15.7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  <c r="AF857" s="8"/>
    </row>
    <row r="858" ht="15.7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  <c r="AE858" s="8"/>
      <c r="AF858" s="8"/>
    </row>
    <row r="859" ht="15.7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  <c r="AF859" s="8"/>
    </row>
    <row r="860" ht="15.7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  <c r="AF860" s="8"/>
    </row>
    <row r="861" ht="15.7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  <c r="AF861" s="8"/>
    </row>
    <row r="862" ht="15.7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/>
      <c r="AF862" s="8"/>
    </row>
    <row r="863" ht="15.7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  <c r="AF863" s="8"/>
    </row>
    <row r="864" ht="15.7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  <c r="AE864" s="8"/>
      <c r="AF864" s="8"/>
    </row>
    <row r="865" ht="15.7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  <c r="AF865" s="8"/>
    </row>
    <row r="866" ht="15.7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  <c r="AE866" s="8"/>
      <c r="AF866" s="8"/>
    </row>
    <row r="867" ht="15.7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  <c r="AF867" s="8"/>
    </row>
    <row r="868" ht="15.7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  <c r="AE868" s="8"/>
      <c r="AF868" s="8"/>
    </row>
    <row r="869" ht="15.7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  <c r="AF869" s="8"/>
    </row>
    <row r="870" ht="15.7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  <c r="AE870" s="8"/>
      <c r="AF870" s="8"/>
    </row>
    <row r="871" ht="15.7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  <c r="AF871" s="8"/>
    </row>
    <row r="872" ht="15.7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  <c r="AE872" s="8"/>
      <c r="AF872" s="8"/>
    </row>
    <row r="873" ht="15.7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  <c r="AF873" s="8"/>
    </row>
    <row r="874" ht="15.7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  <c r="AE874" s="8"/>
      <c r="AF874" s="8"/>
    </row>
    <row r="875" ht="15.7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  <c r="AF875" s="8"/>
    </row>
    <row r="876" ht="15.7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  <c r="AE876" s="8"/>
      <c r="AF876" s="8"/>
    </row>
    <row r="877" ht="15.7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  <c r="AF877" s="8"/>
    </row>
    <row r="878" ht="15.7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  <c r="AE878" s="8"/>
      <c r="AF878" s="8"/>
    </row>
    <row r="879" ht="15.7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  <c r="AF879" s="8"/>
    </row>
    <row r="880" ht="15.7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  <c r="AE880" s="8"/>
      <c r="AF880" s="8"/>
    </row>
    <row r="881" ht="15.7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  <c r="AF881" s="8"/>
    </row>
    <row r="882" ht="15.7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  <c r="AE882" s="8"/>
      <c r="AF882" s="8"/>
    </row>
    <row r="883" ht="15.7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  <c r="AF883" s="8"/>
    </row>
    <row r="884" ht="15.7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  <c r="AE884" s="8"/>
      <c r="AF884" s="8"/>
    </row>
    <row r="885" ht="15.7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  <c r="AF885" s="8"/>
    </row>
    <row r="886" ht="15.7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  <c r="AE886" s="8"/>
      <c r="AF886" s="8"/>
    </row>
    <row r="887" ht="15.7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  <c r="AF887" s="8"/>
    </row>
    <row r="888" ht="15.7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  <c r="AE888" s="8"/>
      <c r="AF888" s="8"/>
    </row>
    <row r="889" ht="15.7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  <c r="AF889" s="8"/>
    </row>
    <row r="890" ht="15.7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  <c r="AE890" s="8"/>
      <c r="AF890" s="8"/>
    </row>
    <row r="891" ht="15.7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  <c r="AF891" s="8"/>
    </row>
    <row r="892" ht="15.7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  <c r="AE892" s="8"/>
      <c r="AF892" s="8"/>
    </row>
    <row r="893" ht="15.7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  <c r="AF893" s="8"/>
    </row>
    <row r="894" ht="15.7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  <c r="AE894" s="8"/>
      <c r="AF894" s="8"/>
    </row>
    <row r="895" ht="15.7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  <c r="AF895" s="8"/>
    </row>
    <row r="896" ht="15.7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  <c r="AE896" s="8"/>
      <c r="AF896" s="8"/>
    </row>
    <row r="897" ht="15.7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  <c r="AF897" s="8"/>
    </row>
    <row r="898" ht="15.7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  <c r="AE898" s="8"/>
      <c r="AF898" s="8"/>
    </row>
    <row r="899" ht="15.7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  <c r="AF899" s="8"/>
    </row>
    <row r="900" ht="15.7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  <c r="AE900" s="8"/>
      <c r="AF900" s="8"/>
    </row>
    <row r="901" ht="15.7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  <c r="AF901" s="8"/>
    </row>
    <row r="902" ht="15.7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  <c r="AE902" s="8"/>
      <c r="AF902" s="8"/>
    </row>
    <row r="903" ht="15.7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  <c r="AF903" s="8"/>
    </row>
    <row r="904" ht="15.7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  <c r="AE904" s="8"/>
      <c r="AF904" s="8"/>
    </row>
    <row r="905" ht="15.7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  <c r="AF905" s="8"/>
    </row>
    <row r="906" ht="15.7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  <c r="AE906" s="8"/>
      <c r="AF906" s="8"/>
    </row>
    <row r="907" ht="15.7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  <c r="AF907" s="8"/>
    </row>
    <row r="908" ht="15.7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  <c r="AE908" s="8"/>
      <c r="AF908" s="8"/>
    </row>
    <row r="909" ht="15.7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  <c r="AF909" s="8"/>
    </row>
    <row r="910" ht="15.7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  <c r="AE910" s="8"/>
      <c r="AF910" s="8"/>
    </row>
    <row r="911" ht="15.7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  <c r="AF911" s="8"/>
    </row>
    <row r="912" ht="15.7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  <c r="AE912" s="8"/>
      <c r="AF912" s="8"/>
    </row>
    <row r="913" ht="15.7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  <c r="AE913" s="8"/>
      <c r="AF913" s="8"/>
    </row>
    <row r="914" ht="15.7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  <c r="AE914" s="8"/>
      <c r="AF914" s="8"/>
    </row>
    <row r="915" ht="15.7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  <c r="AF915" s="8"/>
    </row>
    <row r="916" ht="15.7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  <c r="AE916" s="8"/>
      <c r="AF916" s="8"/>
    </row>
    <row r="917" ht="15.7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  <c r="AF917" s="8"/>
    </row>
    <row r="918" ht="15.7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  <c r="AE918" s="8"/>
      <c r="AF918" s="8"/>
    </row>
    <row r="919" ht="15.7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  <c r="AF919" s="8"/>
    </row>
    <row r="920" ht="15.7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  <c r="AE920" s="8"/>
      <c r="AF920" s="8"/>
    </row>
    <row r="921" ht="15.7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  <c r="AE921" s="8"/>
      <c r="AF921" s="8"/>
    </row>
    <row r="922" ht="15.7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  <c r="AE922" s="8"/>
      <c r="AF922" s="8"/>
    </row>
    <row r="923" ht="15.7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  <c r="AF923" s="8"/>
    </row>
    <row r="924" ht="15.7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  <c r="AE924" s="8"/>
      <c r="AF924" s="8"/>
    </row>
    <row r="925" ht="15.7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  <c r="AE925" s="8"/>
      <c r="AF925" s="8"/>
    </row>
    <row r="926" ht="15.7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  <c r="AE926" s="8"/>
      <c r="AF926" s="8"/>
    </row>
    <row r="927" ht="15.7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  <c r="AE927" s="8"/>
      <c r="AF927" s="8"/>
    </row>
    <row r="928" ht="15.7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  <c r="AE928" s="8"/>
      <c r="AF928" s="8"/>
    </row>
    <row r="929" ht="15.7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  <c r="AE929" s="8"/>
      <c r="AF929" s="8"/>
    </row>
    <row r="930" ht="15.7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  <c r="AE930" s="8"/>
      <c r="AF930" s="8"/>
    </row>
    <row r="931" ht="15.7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  <c r="AE931" s="8"/>
      <c r="AF931" s="8"/>
    </row>
    <row r="932" ht="15.7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  <c r="AE932" s="8"/>
      <c r="AF932" s="8"/>
    </row>
    <row r="933" ht="15.7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  <c r="AE933" s="8"/>
      <c r="AF933" s="8"/>
    </row>
    <row r="934" ht="15.7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  <c r="AE934" s="8"/>
      <c r="AF934" s="8"/>
    </row>
    <row r="935" ht="15.7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  <c r="AE935" s="8"/>
      <c r="AF935" s="8"/>
    </row>
    <row r="936" ht="15.7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  <c r="AE936" s="8"/>
      <c r="AF936" s="8"/>
    </row>
    <row r="937" ht="15.7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  <c r="AF937" s="8"/>
    </row>
    <row r="938" ht="15.7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  <c r="AE938" s="8"/>
      <c r="AF938" s="8"/>
    </row>
    <row r="939" ht="15.7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  <c r="AE939" s="8"/>
      <c r="AF939" s="8"/>
    </row>
    <row r="940" ht="15.7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  <c r="AE940" s="8"/>
      <c r="AF940" s="8"/>
    </row>
    <row r="941" ht="15.7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  <c r="AE941" s="8"/>
      <c r="AF941" s="8"/>
    </row>
    <row r="942" ht="15.7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  <c r="AE942" s="8"/>
      <c r="AF942" s="8"/>
    </row>
    <row r="943" ht="15.7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  <c r="AE943" s="8"/>
      <c r="AF943" s="8"/>
    </row>
    <row r="944" ht="15.7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  <c r="AE944" s="8"/>
      <c r="AF944" s="8"/>
    </row>
    <row r="945" ht="15.7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  <c r="AE945" s="8"/>
      <c r="AF945" s="8"/>
    </row>
    <row r="946" ht="15.7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  <c r="AE946" s="8"/>
      <c r="AF946" s="8"/>
    </row>
    <row r="947" ht="15.7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  <c r="AE947" s="8"/>
      <c r="AF947" s="8"/>
    </row>
    <row r="948" ht="15.7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  <c r="AE948" s="8"/>
      <c r="AF948" s="8"/>
    </row>
    <row r="949" ht="15.7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  <c r="AE949" s="8"/>
      <c r="AF949" s="8"/>
    </row>
    <row r="950" ht="15.7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  <c r="AE950" s="8"/>
      <c r="AF950" s="8"/>
    </row>
    <row r="951" ht="15.7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  <c r="AE951" s="8"/>
      <c r="AF951" s="8"/>
    </row>
    <row r="952" ht="15.7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8"/>
      <c r="AE952" s="8"/>
      <c r="AF952" s="8"/>
    </row>
    <row r="953" ht="15.7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  <c r="AE953" s="8"/>
      <c r="AF953" s="8"/>
    </row>
    <row r="954" ht="15.7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  <c r="AD954" s="8"/>
      <c r="AE954" s="8"/>
      <c r="AF954" s="8"/>
    </row>
    <row r="955" ht="15.7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  <c r="AE955" s="8"/>
      <c r="AF955" s="8"/>
    </row>
    <row r="956" ht="15.7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  <c r="AE956" s="8"/>
      <c r="AF956" s="8"/>
    </row>
    <row r="957" ht="15.7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  <c r="AE957" s="8"/>
      <c r="AF957" s="8"/>
    </row>
    <row r="958" ht="15.7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8"/>
      <c r="AE958" s="8"/>
      <c r="AF958" s="8"/>
    </row>
    <row r="959" ht="15.7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  <c r="AE959" s="8"/>
      <c r="AF959" s="8"/>
    </row>
    <row r="960" ht="15.7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  <c r="AE960" s="8"/>
      <c r="AF960" s="8"/>
    </row>
    <row r="961" ht="15.7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  <c r="AE961" s="8"/>
      <c r="AF961" s="8"/>
    </row>
    <row r="962" ht="15.7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  <c r="AE962" s="8"/>
      <c r="AF962" s="8"/>
    </row>
    <row r="963" ht="15.7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  <c r="AF963" s="8"/>
    </row>
    <row r="964" ht="15.7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8"/>
      <c r="AE964" s="8"/>
      <c r="AF964" s="8"/>
    </row>
    <row r="965" ht="15.7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  <c r="AE965" s="8"/>
      <c r="AF965" s="8"/>
    </row>
    <row r="966" ht="15.7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  <c r="AD966" s="8"/>
      <c r="AE966" s="8"/>
      <c r="AF966" s="8"/>
    </row>
    <row r="967" ht="15.7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  <c r="AE967" s="8"/>
      <c r="AF967" s="8"/>
    </row>
    <row r="968" ht="15.7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  <c r="AD968" s="8"/>
      <c r="AE968" s="8"/>
      <c r="AF968" s="8"/>
    </row>
    <row r="969" ht="15.7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  <c r="AD969" s="8"/>
      <c r="AE969" s="8"/>
      <c r="AF969" s="8"/>
    </row>
    <row r="970" ht="15.7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  <c r="AD970" s="8"/>
      <c r="AE970" s="8"/>
      <c r="AF970" s="8"/>
    </row>
    <row r="971" ht="15.7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  <c r="AD971" s="8"/>
      <c r="AE971" s="8"/>
      <c r="AF971" s="8"/>
    </row>
    <row r="972" ht="15.7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  <c r="AD972" s="8"/>
      <c r="AE972" s="8"/>
      <c r="AF972" s="8"/>
    </row>
    <row r="973" ht="15.7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  <c r="AE973" s="8"/>
      <c r="AF973" s="8"/>
    </row>
    <row r="974" ht="15.7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8"/>
      <c r="AD974" s="8"/>
      <c r="AE974" s="8"/>
      <c r="AF974" s="8"/>
    </row>
    <row r="975" ht="15.7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  <c r="AD975" s="8"/>
      <c r="AE975" s="8"/>
      <c r="AF975" s="8"/>
    </row>
    <row r="976" ht="15.7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8"/>
      <c r="AD976" s="8"/>
      <c r="AE976" s="8"/>
      <c r="AF976" s="8"/>
    </row>
    <row r="977" ht="15.7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  <c r="AD977" s="8"/>
      <c r="AE977" s="8"/>
      <c r="AF977" s="8"/>
    </row>
    <row r="978" ht="15.7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8"/>
      <c r="AD978" s="8"/>
      <c r="AE978" s="8"/>
      <c r="AF978" s="8"/>
    </row>
    <row r="979" ht="15.7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  <c r="AD979" s="8"/>
      <c r="AE979" s="8"/>
      <c r="AF979" s="8"/>
    </row>
    <row r="980" ht="15.7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8"/>
      <c r="AD980" s="8"/>
      <c r="AE980" s="8"/>
      <c r="AF980" s="8"/>
    </row>
    <row r="981" ht="15.7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8"/>
      <c r="AD981" s="8"/>
      <c r="AE981" s="8"/>
      <c r="AF981" s="8"/>
    </row>
    <row r="982" ht="15.7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  <c r="AC982" s="8"/>
      <c r="AD982" s="8"/>
      <c r="AE982" s="8"/>
      <c r="AF982" s="8"/>
    </row>
    <row r="983" ht="15.7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  <c r="AD983" s="8"/>
      <c r="AE983" s="8"/>
      <c r="AF983" s="8"/>
    </row>
    <row r="984" ht="15.7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  <c r="AC984" s="8"/>
      <c r="AD984" s="8"/>
      <c r="AE984" s="8"/>
      <c r="AF984" s="8"/>
    </row>
    <row r="985" ht="15.7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  <c r="AD985" s="8"/>
      <c r="AE985" s="8"/>
      <c r="AF985" s="8"/>
    </row>
    <row r="986" ht="15.7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  <c r="AC986" s="8"/>
      <c r="AD986" s="8"/>
      <c r="AE986" s="8"/>
      <c r="AF986" s="8"/>
    </row>
    <row r="987" ht="15.7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8"/>
      <c r="AD987" s="8"/>
      <c r="AE987" s="8"/>
      <c r="AF987" s="8"/>
    </row>
    <row r="988" ht="15.7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  <c r="AC988" s="8"/>
      <c r="AD988" s="8"/>
      <c r="AE988" s="8"/>
      <c r="AF988" s="8"/>
    </row>
    <row r="989" ht="15.7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8"/>
      <c r="AD989" s="8"/>
      <c r="AE989" s="8"/>
      <c r="AF989" s="8"/>
    </row>
    <row r="990" ht="15.7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  <c r="AC990" s="8"/>
      <c r="AD990" s="8"/>
      <c r="AE990" s="8"/>
      <c r="AF990" s="8"/>
    </row>
    <row r="991" ht="15.7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8"/>
      <c r="AD991" s="8"/>
      <c r="AE991" s="8"/>
      <c r="AF991" s="8"/>
    </row>
    <row r="992" ht="15.7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  <c r="AC992" s="8"/>
      <c r="AD992" s="8"/>
      <c r="AE992" s="8"/>
      <c r="AF992" s="8"/>
    </row>
    <row r="993" ht="15.7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  <c r="AC993" s="8"/>
      <c r="AD993" s="8"/>
      <c r="AE993" s="8"/>
      <c r="AF993" s="8"/>
    </row>
    <row r="994" ht="15.7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  <c r="AC994" s="8"/>
      <c r="AD994" s="8"/>
      <c r="AE994" s="8"/>
      <c r="AF994" s="8"/>
    </row>
    <row r="995" ht="15.7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  <c r="AC995" s="8"/>
      <c r="AD995" s="8"/>
      <c r="AE995" s="8"/>
      <c r="AF995" s="8"/>
    </row>
    <row r="996" ht="15.7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  <c r="AC996" s="8"/>
      <c r="AD996" s="8"/>
      <c r="AE996" s="8"/>
      <c r="AF996" s="8"/>
    </row>
    <row r="997" ht="15.75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  <c r="AC997" s="8"/>
      <c r="AD997" s="8"/>
      <c r="AE997" s="8"/>
      <c r="AF997" s="8"/>
    </row>
    <row r="998" ht="15.75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  <c r="AB998" s="8"/>
      <c r="AC998" s="8"/>
      <c r="AD998" s="8"/>
      <c r="AE998" s="8"/>
      <c r="AF998" s="8"/>
    </row>
    <row r="999" ht="15.75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  <c r="AB999" s="8"/>
      <c r="AC999" s="8"/>
      <c r="AD999" s="8"/>
      <c r="AE999" s="8"/>
      <c r="AF999" s="8"/>
    </row>
    <row r="1000" ht="15.75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  <c r="AB1000" s="8"/>
      <c r="AC1000" s="8"/>
      <c r="AD1000" s="8"/>
      <c r="AE1000" s="8"/>
      <c r="AF1000" s="8"/>
    </row>
  </sheetData>
  <mergeCells count="42">
    <mergeCell ref="Y2:Z2"/>
    <mergeCell ref="Y3:Z3"/>
    <mergeCell ref="AC5:AC8"/>
    <mergeCell ref="AD5:AD8"/>
    <mergeCell ref="Y6:Y8"/>
    <mergeCell ref="Z6:Z8"/>
    <mergeCell ref="A4:B4"/>
    <mergeCell ref="A5:A8"/>
    <mergeCell ref="B6:D6"/>
    <mergeCell ref="A67:C67"/>
    <mergeCell ref="Y4:Z4"/>
    <mergeCell ref="T5:Z5"/>
    <mergeCell ref="A1:B1"/>
    <mergeCell ref="P1:S1"/>
    <mergeCell ref="Y1:Z1"/>
    <mergeCell ref="A2:B2"/>
    <mergeCell ref="P2:S2"/>
    <mergeCell ref="A3:B3"/>
    <mergeCell ref="B5:K5"/>
    <mergeCell ref="P3:S3"/>
    <mergeCell ref="P4:S4"/>
    <mergeCell ref="P5:S8"/>
    <mergeCell ref="T6:T8"/>
    <mergeCell ref="Q9:S9"/>
    <mergeCell ref="Q10:S10"/>
    <mergeCell ref="Q11:S11"/>
    <mergeCell ref="Q12:S12"/>
    <mergeCell ref="Q13:S13"/>
    <mergeCell ref="Q15:S15"/>
    <mergeCell ref="Q16:S16"/>
    <mergeCell ref="Q17:S17"/>
    <mergeCell ref="Q19:S19"/>
    <mergeCell ref="Q20:S20"/>
    <mergeCell ref="K67:T67"/>
    <mergeCell ref="K68:T69"/>
    <mergeCell ref="Q21:S21"/>
    <mergeCell ref="Q22:S22"/>
    <mergeCell ref="Q23:S23"/>
    <mergeCell ref="Q24:S24"/>
    <mergeCell ref="Q64:S64"/>
    <mergeCell ref="Q65:S65"/>
    <mergeCell ref="Q66:S66"/>
  </mergeCells>
  <conditionalFormatting sqref="U20">
    <cfRule type="cellIs" dxfId="0" priority="1" operator="lessThan">
      <formula>-1</formula>
    </cfRule>
  </conditionalFormatting>
  <conditionalFormatting sqref="U20">
    <cfRule type="cellIs" dxfId="1" priority="2" operator="greaterThan">
      <formula>1</formula>
    </cfRule>
  </conditionalFormatting>
  <conditionalFormatting sqref="V20">
    <cfRule type="cellIs" dxfId="0" priority="3" operator="lessThan">
      <formula>-1</formula>
    </cfRule>
  </conditionalFormatting>
  <conditionalFormatting sqref="V20">
    <cfRule type="cellIs" dxfId="1" priority="4" operator="greaterThan">
      <formula>1</formula>
    </cfRule>
  </conditionalFormatting>
  <conditionalFormatting sqref="W20">
    <cfRule type="cellIs" dxfId="0" priority="5" operator="lessThan">
      <formula>-1</formula>
    </cfRule>
  </conditionalFormatting>
  <conditionalFormatting sqref="W20">
    <cfRule type="cellIs" dxfId="1" priority="6" operator="greaterThan">
      <formula>1</formula>
    </cfRule>
  </conditionalFormatting>
  <conditionalFormatting sqref="X20">
    <cfRule type="cellIs" dxfId="0" priority="7" operator="lessThan">
      <formula>-1</formula>
    </cfRule>
  </conditionalFormatting>
  <conditionalFormatting sqref="X20">
    <cfRule type="cellIs" dxfId="1" priority="8" operator="greaterThan">
      <formula>1</formula>
    </cfRule>
  </conditionalFormatting>
  <conditionalFormatting sqref="U23">
    <cfRule type="cellIs" dxfId="0" priority="9" operator="lessThan">
      <formula>-1</formula>
    </cfRule>
  </conditionalFormatting>
  <conditionalFormatting sqref="U23">
    <cfRule type="cellIs" dxfId="1" priority="10" operator="greaterThan">
      <formula>1</formula>
    </cfRule>
  </conditionalFormatting>
  <conditionalFormatting sqref="V23">
    <cfRule type="cellIs" dxfId="0" priority="11" operator="lessThan">
      <formula>-1</formula>
    </cfRule>
  </conditionalFormatting>
  <conditionalFormatting sqref="V23">
    <cfRule type="cellIs" dxfId="1" priority="12" operator="greaterThan">
      <formula>1</formula>
    </cfRule>
  </conditionalFormatting>
  <conditionalFormatting sqref="W23">
    <cfRule type="cellIs" dxfId="0" priority="13" operator="lessThan">
      <formula>-1</formula>
    </cfRule>
  </conditionalFormatting>
  <conditionalFormatting sqref="W23">
    <cfRule type="cellIs" dxfId="1" priority="14" operator="greaterThan">
      <formula>1</formula>
    </cfRule>
  </conditionalFormatting>
  <conditionalFormatting sqref="X23">
    <cfRule type="cellIs" dxfId="0" priority="15" operator="lessThan">
      <formula>-1</formula>
    </cfRule>
  </conditionalFormatting>
  <conditionalFormatting sqref="X23">
    <cfRule type="cellIs" dxfId="1" priority="16" operator="greaterThan">
      <formula>1</formula>
    </cfRule>
  </conditionalFormatting>
  <conditionalFormatting sqref="U29">
    <cfRule type="cellIs" dxfId="0" priority="17" operator="lessThan">
      <formula>-1</formula>
    </cfRule>
  </conditionalFormatting>
  <conditionalFormatting sqref="U29">
    <cfRule type="cellIs" dxfId="1" priority="18" operator="greaterThan">
      <formula>1</formula>
    </cfRule>
  </conditionalFormatting>
  <conditionalFormatting sqref="V29">
    <cfRule type="cellIs" dxfId="0" priority="19" operator="lessThan">
      <formula>-1</formula>
    </cfRule>
  </conditionalFormatting>
  <conditionalFormatting sqref="V29">
    <cfRule type="cellIs" dxfId="1" priority="20" operator="greaterThan">
      <formula>1</formula>
    </cfRule>
  </conditionalFormatting>
  <conditionalFormatting sqref="W29">
    <cfRule type="cellIs" dxfId="0" priority="21" operator="lessThan">
      <formula>-1</formula>
    </cfRule>
  </conditionalFormatting>
  <conditionalFormatting sqref="W29">
    <cfRule type="cellIs" dxfId="1" priority="22" operator="greaterThan">
      <formula>1</formula>
    </cfRule>
  </conditionalFormatting>
  <conditionalFormatting sqref="X29">
    <cfRule type="cellIs" dxfId="0" priority="23" operator="lessThan">
      <formula>-1</formula>
    </cfRule>
  </conditionalFormatting>
  <conditionalFormatting sqref="X29">
    <cfRule type="cellIs" dxfId="1" priority="24" operator="greaterThan">
      <formula>1</formula>
    </cfRule>
  </conditionalFormatting>
  <conditionalFormatting sqref="U38:U39">
    <cfRule type="cellIs" dxfId="0" priority="25" operator="lessThan">
      <formula>-1</formula>
    </cfRule>
  </conditionalFormatting>
  <conditionalFormatting sqref="U38:U39">
    <cfRule type="cellIs" dxfId="1" priority="26" operator="greaterThan">
      <formula>1</formula>
    </cfRule>
  </conditionalFormatting>
  <conditionalFormatting sqref="V38:V39">
    <cfRule type="cellIs" dxfId="0" priority="27" operator="lessThan">
      <formula>-1</formula>
    </cfRule>
  </conditionalFormatting>
  <conditionalFormatting sqref="V38:V39">
    <cfRule type="cellIs" dxfId="1" priority="28" operator="greaterThan">
      <formula>1</formula>
    </cfRule>
  </conditionalFormatting>
  <conditionalFormatting sqref="W38:W39">
    <cfRule type="cellIs" dxfId="0" priority="29" operator="lessThan">
      <formula>-1</formula>
    </cfRule>
  </conditionalFormatting>
  <conditionalFormatting sqref="W38:W39">
    <cfRule type="cellIs" dxfId="1" priority="30" operator="greaterThan">
      <formula>1</formula>
    </cfRule>
  </conditionalFormatting>
  <conditionalFormatting sqref="X38:X39">
    <cfRule type="cellIs" dxfId="0" priority="31" operator="lessThan">
      <formula>-1</formula>
    </cfRule>
  </conditionalFormatting>
  <conditionalFormatting sqref="X38:X39">
    <cfRule type="cellIs" dxfId="1" priority="32" operator="greaterThan">
      <formula>1</formula>
    </cfRule>
  </conditionalFormatting>
  <conditionalFormatting sqref="U57">
    <cfRule type="cellIs" dxfId="0" priority="33" operator="lessThan">
      <formula>-1</formula>
    </cfRule>
  </conditionalFormatting>
  <conditionalFormatting sqref="U57">
    <cfRule type="cellIs" dxfId="1" priority="34" operator="greaterThan">
      <formula>1</formula>
    </cfRule>
  </conditionalFormatting>
  <conditionalFormatting sqref="V57">
    <cfRule type="cellIs" dxfId="0" priority="35" operator="lessThan">
      <formula>-1</formula>
    </cfRule>
  </conditionalFormatting>
  <conditionalFormatting sqref="V57">
    <cfRule type="cellIs" dxfId="1" priority="36" operator="greaterThan">
      <formula>1</formula>
    </cfRule>
  </conditionalFormatting>
  <conditionalFormatting sqref="W57">
    <cfRule type="cellIs" dxfId="0" priority="37" operator="lessThan">
      <formula>-1</formula>
    </cfRule>
  </conditionalFormatting>
  <conditionalFormatting sqref="W57">
    <cfRule type="cellIs" dxfId="1" priority="38" operator="greaterThan">
      <formula>1</formula>
    </cfRule>
  </conditionalFormatting>
  <conditionalFormatting sqref="X57">
    <cfRule type="cellIs" dxfId="0" priority="39" operator="lessThan">
      <formula>-1</formula>
    </cfRule>
  </conditionalFormatting>
  <conditionalFormatting sqref="X57">
    <cfRule type="cellIs" dxfId="1" priority="40" operator="greaterThan">
      <formula>1</formula>
    </cfRule>
  </conditionalFormatting>
  <conditionalFormatting sqref="U66">
    <cfRule type="cellIs" dxfId="0" priority="41" operator="lessThan">
      <formula>-1</formula>
    </cfRule>
  </conditionalFormatting>
  <conditionalFormatting sqref="U66">
    <cfRule type="cellIs" dxfId="1" priority="42" operator="greaterThan">
      <formula>1</formula>
    </cfRule>
  </conditionalFormatting>
  <conditionalFormatting sqref="V66">
    <cfRule type="cellIs" dxfId="0" priority="43" operator="lessThan">
      <formula>-1</formula>
    </cfRule>
  </conditionalFormatting>
  <conditionalFormatting sqref="V66">
    <cfRule type="cellIs" dxfId="1" priority="44" operator="greaterThan">
      <formula>1</formula>
    </cfRule>
  </conditionalFormatting>
  <conditionalFormatting sqref="W65:W66">
    <cfRule type="cellIs" dxfId="0" priority="45" operator="lessThan">
      <formula>-1</formula>
    </cfRule>
  </conditionalFormatting>
  <conditionalFormatting sqref="W65:W66">
    <cfRule type="cellIs" dxfId="1" priority="46" operator="greaterThan">
      <formula>1</formula>
    </cfRule>
  </conditionalFormatting>
  <conditionalFormatting sqref="X65:X66">
    <cfRule type="cellIs" dxfId="0" priority="47" operator="lessThan">
      <formula>-1</formula>
    </cfRule>
  </conditionalFormatting>
  <conditionalFormatting sqref="X65:X66">
    <cfRule type="cellIs" dxfId="1" priority="48" operator="greaterThan">
      <formula>1</formula>
    </cfRule>
  </conditionalFormatting>
  <conditionalFormatting sqref="U11 U14 U16:U17 U27:U28 U31:U37 U42:U56 U60:U61">
    <cfRule type="cellIs" dxfId="0" priority="49" operator="lessThan">
      <formula>-1</formula>
    </cfRule>
  </conditionalFormatting>
  <conditionalFormatting sqref="U11 U14 U16:U17 U27:U28 U31:U37 U42:U56 U60:U61">
    <cfRule type="cellIs" dxfId="1" priority="50" operator="greaterThan">
      <formula>1</formula>
    </cfRule>
  </conditionalFormatting>
  <conditionalFormatting sqref="W11">
    <cfRule type="cellIs" dxfId="0" priority="51" operator="lessThan">
      <formula>-1</formula>
    </cfRule>
  </conditionalFormatting>
  <conditionalFormatting sqref="W11">
    <cfRule type="cellIs" dxfId="1" priority="52" operator="greaterThan">
      <formula>1</formula>
    </cfRule>
  </conditionalFormatting>
  <conditionalFormatting sqref="X11">
    <cfRule type="cellIs" dxfId="0" priority="53" operator="lessThan">
      <formula>-1</formula>
    </cfRule>
  </conditionalFormatting>
  <conditionalFormatting sqref="X11">
    <cfRule type="cellIs" dxfId="1" priority="54" operator="greaterThan">
      <formula>1</formula>
    </cfRule>
  </conditionalFormatting>
  <conditionalFormatting sqref="O11:O20 O27:O65">
    <cfRule type="cellIs" dxfId="0" priority="55" operator="lessThan">
      <formula>-50</formula>
    </cfRule>
  </conditionalFormatting>
  <conditionalFormatting sqref="O11:O20 O27:O65">
    <cfRule type="cellIs" dxfId="1" priority="56" operator="greaterThan">
      <formula>50</formula>
    </cfRule>
  </conditionalFormatting>
  <conditionalFormatting sqref="U13:U14">
    <cfRule type="cellIs" dxfId="0" priority="57" operator="lessThan">
      <formula>-1</formula>
    </cfRule>
  </conditionalFormatting>
  <conditionalFormatting sqref="U13:U14">
    <cfRule type="cellIs" dxfId="1" priority="58" operator="greaterThan">
      <formula>1</formula>
    </cfRule>
  </conditionalFormatting>
  <conditionalFormatting sqref="W13:W14">
    <cfRule type="cellIs" dxfId="0" priority="59" operator="lessThan">
      <formula>-1</formula>
    </cfRule>
  </conditionalFormatting>
  <conditionalFormatting sqref="W13:W14">
    <cfRule type="cellIs" dxfId="1" priority="60" operator="greaterThan">
      <formula>1</formula>
    </cfRule>
  </conditionalFormatting>
  <conditionalFormatting sqref="X13:X14">
    <cfRule type="cellIs" dxfId="0" priority="61" operator="lessThan">
      <formula>-1</formula>
    </cfRule>
  </conditionalFormatting>
  <conditionalFormatting sqref="X13:X14">
    <cfRule type="cellIs" dxfId="1" priority="62" operator="greaterThan">
      <formula>1</formula>
    </cfRule>
  </conditionalFormatting>
  <conditionalFormatting sqref="U16:U17">
    <cfRule type="cellIs" dxfId="0" priority="63" operator="lessThan">
      <formula>-1</formula>
    </cfRule>
  </conditionalFormatting>
  <conditionalFormatting sqref="U16:U17">
    <cfRule type="cellIs" dxfId="1" priority="64" operator="greaterThan">
      <formula>1</formula>
    </cfRule>
  </conditionalFormatting>
  <conditionalFormatting sqref="V17">
    <cfRule type="cellIs" dxfId="0" priority="65" operator="lessThan">
      <formula>-1</formula>
    </cfRule>
  </conditionalFormatting>
  <conditionalFormatting sqref="V17">
    <cfRule type="cellIs" dxfId="1" priority="66" operator="greaterThan">
      <formula>1</formula>
    </cfRule>
  </conditionalFormatting>
  <conditionalFormatting sqref="W16:W17">
    <cfRule type="cellIs" dxfId="0" priority="67" operator="lessThan">
      <formula>-1</formula>
    </cfRule>
  </conditionalFormatting>
  <conditionalFormatting sqref="W16:W17">
    <cfRule type="cellIs" dxfId="1" priority="68" operator="greaterThan">
      <formula>1</formula>
    </cfRule>
  </conditionalFormatting>
  <conditionalFormatting sqref="X16:X17">
    <cfRule type="cellIs" dxfId="0" priority="69" operator="lessThan">
      <formula>-1</formula>
    </cfRule>
  </conditionalFormatting>
  <conditionalFormatting sqref="X16:X17">
    <cfRule type="cellIs" dxfId="1" priority="70" operator="greaterThan">
      <formula>1</formula>
    </cfRule>
  </conditionalFormatting>
  <conditionalFormatting sqref="U27:U28">
    <cfRule type="cellIs" dxfId="0" priority="71" operator="lessThan">
      <formula>-1</formula>
    </cfRule>
  </conditionalFormatting>
  <conditionalFormatting sqref="U27:U28">
    <cfRule type="cellIs" dxfId="1" priority="72" operator="greaterThan">
      <formula>1</formula>
    </cfRule>
  </conditionalFormatting>
  <conditionalFormatting sqref="W27:W28">
    <cfRule type="cellIs" dxfId="0" priority="73" operator="lessThan">
      <formula>-1</formula>
    </cfRule>
  </conditionalFormatting>
  <conditionalFormatting sqref="W27:W28">
    <cfRule type="cellIs" dxfId="1" priority="74" operator="greaterThan">
      <formula>1</formula>
    </cfRule>
  </conditionalFormatting>
  <conditionalFormatting sqref="X27:X28">
    <cfRule type="cellIs" dxfId="0" priority="75" operator="lessThan">
      <formula>-1</formula>
    </cfRule>
  </conditionalFormatting>
  <conditionalFormatting sqref="X27:X28">
    <cfRule type="cellIs" dxfId="1" priority="76" operator="greaterThan">
      <formula>1</formula>
    </cfRule>
  </conditionalFormatting>
  <conditionalFormatting sqref="U31:U32">
    <cfRule type="cellIs" dxfId="0" priority="77" operator="lessThan">
      <formula>-1</formula>
    </cfRule>
  </conditionalFormatting>
  <conditionalFormatting sqref="U31:U32">
    <cfRule type="cellIs" dxfId="1" priority="78" operator="greaterThan">
      <formula>1</formula>
    </cfRule>
  </conditionalFormatting>
  <conditionalFormatting sqref="V31:V32">
    <cfRule type="cellIs" dxfId="0" priority="79" operator="lessThan">
      <formula>-1</formula>
    </cfRule>
  </conditionalFormatting>
  <conditionalFormatting sqref="V31:V32">
    <cfRule type="cellIs" dxfId="1" priority="80" operator="greaterThan">
      <formula>1</formula>
    </cfRule>
  </conditionalFormatting>
  <conditionalFormatting sqref="W31:W32">
    <cfRule type="cellIs" dxfId="0" priority="81" operator="lessThan">
      <formula>-1</formula>
    </cfRule>
  </conditionalFormatting>
  <conditionalFormatting sqref="W31:W32">
    <cfRule type="cellIs" dxfId="1" priority="82" operator="greaterThan">
      <formula>1</formula>
    </cfRule>
  </conditionalFormatting>
  <conditionalFormatting sqref="X31:X32">
    <cfRule type="cellIs" dxfId="0" priority="83" operator="lessThan">
      <formula>-1</formula>
    </cfRule>
  </conditionalFormatting>
  <conditionalFormatting sqref="X31:X32">
    <cfRule type="cellIs" dxfId="1" priority="84" operator="greaterThan">
      <formula>1</formula>
    </cfRule>
  </conditionalFormatting>
  <conditionalFormatting sqref="V33">
    <cfRule type="cellIs" dxfId="0" priority="85" operator="lessThan">
      <formula>-1</formula>
    </cfRule>
  </conditionalFormatting>
  <conditionalFormatting sqref="V33">
    <cfRule type="cellIs" dxfId="1" priority="86" operator="greaterThan">
      <formula>1</formula>
    </cfRule>
  </conditionalFormatting>
  <conditionalFormatting sqref="W33:W34">
    <cfRule type="cellIs" dxfId="0" priority="87" operator="lessThan">
      <formula>-1</formula>
    </cfRule>
  </conditionalFormatting>
  <conditionalFormatting sqref="W33:W34">
    <cfRule type="cellIs" dxfId="1" priority="88" operator="greaterThan">
      <formula>1</formula>
    </cfRule>
  </conditionalFormatting>
  <conditionalFormatting sqref="X33:X34">
    <cfRule type="cellIs" dxfId="0" priority="89" operator="lessThan">
      <formula>-1</formula>
    </cfRule>
  </conditionalFormatting>
  <conditionalFormatting sqref="X33:X34">
    <cfRule type="cellIs" dxfId="1" priority="90" operator="greaterThan">
      <formula>1</formula>
    </cfRule>
  </conditionalFormatting>
  <conditionalFormatting sqref="V35:V37">
    <cfRule type="cellIs" dxfId="0" priority="91" operator="lessThan">
      <formula>-1</formula>
    </cfRule>
  </conditionalFormatting>
  <conditionalFormatting sqref="V35:V37">
    <cfRule type="cellIs" dxfId="1" priority="92" operator="greaterThan">
      <formula>1</formula>
    </cfRule>
  </conditionalFormatting>
  <conditionalFormatting sqref="W35:W37">
    <cfRule type="cellIs" dxfId="0" priority="93" operator="lessThan">
      <formula>-1</formula>
    </cfRule>
  </conditionalFormatting>
  <conditionalFormatting sqref="W35:W37">
    <cfRule type="cellIs" dxfId="1" priority="94" operator="greaterThan">
      <formula>1</formula>
    </cfRule>
  </conditionalFormatting>
  <conditionalFormatting sqref="X35:X37">
    <cfRule type="cellIs" dxfId="0" priority="95" operator="lessThan">
      <formula>-1</formula>
    </cfRule>
  </conditionalFormatting>
  <conditionalFormatting sqref="X35:X37">
    <cfRule type="cellIs" dxfId="1" priority="96" operator="greaterThan">
      <formula>1</formula>
    </cfRule>
  </conditionalFormatting>
  <conditionalFormatting sqref="U42:U45 U47:U54 U56">
    <cfRule type="cellIs" dxfId="0" priority="97" operator="lessThan">
      <formula>-1</formula>
    </cfRule>
  </conditionalFormatting>
  <conditionalFormatting sqref="U42:U45 U47:U54 U56">
    <cfRule type="cellIs" dxfId="1" priority="98" operator="greaterThan">
      <formula>1</formula>
    </cfRule>
  </conditionalFormatting>
  <conditionalFormatting sqref="V31:V32 V42:V45 V47:V54 V56">
    <cfRule type="cellIs" dxfId="0" priority="99" operator="lessThan">
      <formula>-1</formula>
    </cfRule>
  </conditionalFormatting>
  <conditionalFormatting sqref="V31:V32 V42:V45 V47:V54 V56">
    <cfRule type="cellIs" dxfId="1" priority="100" operator="greaterThan">
      <formula>1</formula>
    </cfRule>
  </conditionalFormatting>
  <conditionalFormatting sqref="W42:W56">
    <cfRule type="cellIs" dxfId="0" priority="101" operator="lessThan">
      <formula>-1</formula>
    </cfRule>
  </conditionalFormatting>
  <conditionalFormatting sqref="W42:W56">
    <cfRule type="cellIs" dxfId="1" priority="102" operator="greaterThan">
      <formula>1</formula>
    </cfRule>
  </conditionalFormatting>
  <conditionalFormatting sqref="X42:X56">
    <cfRule type="cellIs" dxfId="0" priority="103" operator="lessThan">
      <formula>-1</formula>
    </cfRule>
  </conditionalFormatting>
  <conditionalFormatting sqref="X42:X56">
    <cfRule type="cellIs" dxfId="1" priority="104" operator="greaterThan">
      <formula>1</formula>
    </cfRule>
  </conditionalFormatting>
  <conditionalFormatting sqref="V60:V61">
    <cfRule type="cellIs" dxfId="0" priority="105" operator="lessThan">
      <formula>-1</formula>
    </cfRule>
  </conditionalFormatting>
  <conditionalFormatting sqref="V60:V61">
    <cfRule type="cellIs" dxfId="1" priority="106" operator="greaterThan">
      <formula>1</formula>
    </cfRule>
  </conditionalFormatting>
  <conditionalFormatting sqref="W60:W61">
    <cfRule type="cellIs" dxfId="0" priority="107" operator="lessThan">
      <formula>-1</formula>
    </cfRule>
  </conditionalFormatting>
  <conditionalFormatting sqref="W60:W61">
    <cfRule type="cellIs" dxfId="1" priority="108" operator="greaterThan">
      <formula>1</formula>
    </cfRule>
  </conditionalFormatting>
  <conditionalFormatting sqref="X60:X61">
    <cfRule type="cellIs" dxfId="0" priority="109" operator="lessThan">
      <formula>-1</formula>
    </cfRule>
  </conditionalFormatting>
  <conditionalFormatting sqref="X60:X61">
    <cfRule type="cellIs" dxfId="1" priority="110" operator="greaterThan">
      <formula>1</formula>
    </cfRule>
  </conditionalFormatting>
  <conditionalFormatting sqref="V31:V32 V42:V43 V45:V49">
    <cfRule type="cellIs" dxfId="0" priority="111" operator="lessThan">
      <formula>-1</formula>
    </cfRule>
  </conditionalFormatting>
  <conditionalFormatting sqref="V31:V32 V42:V43 V45:V49">
    <cfRule type="cellIs" dxfId="1" priority="112" operator="greaterThan">
      <formula>1</formula>
    </cfRule>
  </conditionalFormatting>
  <conditionalFormatting sqref="O23">
    <cfRule type="cellIs" dxfId="0" priority="113" operator="lessThan">
      <formula>-50</formula>
    </cfRule>
  </conditionalFormatting>
  <conditionalFormatting sqref="O23">
    <cfRule type="cellIs" dxfId="1" priority="114" operator="greaterThan">
      <formula>50</formula>
    </cfRule>
  </conditionalFormatting>
  <conditionalFormatting sqref="O66">
    <cfRule type="cellIs" dxfId="0" priority="115" operator="lessThan">
      <formula>-50</formula>
    </cfRule>
  </conditionalFormatting>
  <conditionalFormatting sqref="O66">
    <cfRule type="cellIs" dxfId="1" priority="116" operator="greaterThan">
      <formula>50</formula>
    </cfRule>
  </conditionalFormatting>
  <conditionalFormatting sqref="U33">
    <cfRule type="cellIs" dxfId="0" priority="117" operator="lessThan">
      <formula>-1</formula>
    </cfRule>
  </conditionalFormatting>
  <conditionalFormatting sqref="U33">
    <cfRule type="cellIs" dxfId="1" priority="118" operator="greaterThan">
      <formula>1</formula>
    </cfRule>
  </conditionalFormatting>
  <conditionalFormatting sqref="U34:U37">
    <cfRule type="cellIs" dxfId="0" priority="119" operator="lessThan">
      <formula>-1</formula>
    </cfRule>
  </conditionalFormatting>
  <conditionalFormatting sqref="U34:U37">
    <cfRule type="cellIs" dxfId="1" priority="120" operator="greaterThan">
      <formula>1</formula>
    </cfRule>
  </conditionalFormatting>
  <conditionalFormatting sqref="U46">
    <cfRule type="cellIs" dxfId="0" priority="121" operator="lessThan">
      <formula>-1</formula>
    </cfRule>
  </conditionalFormatting>
  <conditionalFormatting sqref="U46">
    <cfRule type="cellIs" dxfId="1" priority="122" operator="greaterThan">
      <formula>1</formula>
    </cfRule>
  </conditionalFormatting>
  <conditionalFormatting sqref="U55">
    <cfRule type="cellIs" dxfId="0" priority="123" operator="lessThan">
      <formula>-1</formula>
    </cfRule>
  </conditionalFormatting>
  <conditionalFormatting sqref="U55">
    <cfRule type="cellIs" dxfId="1" priority="124" operator="greaterThan">
      <formula>1</formula>
    </cfRule>
  </conditionalFormatting>
  <conditionalFormatting sqref="U60">
    <cfRule type="cellIs" dxfId="0" priority="125" operator="lessThan">
      <formula>-1</formula>
    </cfRule>
  </conditionalFormatting>
  <conditionalFormatting sqref="U60">
    <cfRule type="cellIs" dxfId="1" priority="126" operator="greaterThan">
      <formula>1</formula>
    </cfRule>
  </conditionalFormatting>
  <conditionalFormatting sqref="U61">
    <cfRule type="cellIs" dxfId="0" priority="127" operator="lessThan">
      <formula>-1</formula>
    </cfRule>
  </conditionalFormatting>
  <conditionalFormatting sqref="U61">
    <cfRule type="cellIs" dxfId="1" priority="128" operator="greaterThan">
      <formula>1</formula>
    </cfRule>
  </conditionalFormatting>
  <conditionalFormatting sqref="V16">
    <cfRule type="cellIs" dxfId="0" priority="129" operator="lessThan">
      <formula>-1</formula>
    </cfRule>
  </conditionalFormatting>
  <conditionalFormatting sqref="V16">
    <cfRule type="cellIs" dxfId="1" priority="130" operator="greaterThan">
      <formula>1</formula>
    </cfRule>
  </conditionalFormatting>
  <conditionalFormatting sqref="V48 V50:V55 V60:V61">
    <cfRule type="cellIs" dxfId="0" priority="131" operator="lessThan">
      <formula>-1</formula>
    </cfRule>
  </conditionalFormatting>
  <conditionalFormatting sqref="V48 V50:V55 V60:V61">
    <cfRule type="cellIs" dxfId="1" priority="132" operator="greaterThan">
      <formula>1</formula>
    </cfRule>
  </conditionalFormatting>
  <conditionalFormatting sqref="V27">
    <cfRule type="cellIs" dxfId="0" priority="133" operator="lessThan">
      <formula>-1</formula>
    </cfRule>
  </conditionalFormatting>
  <conditionalFormatting sqref="V27">
    <cfRule type="cellIs" dxfId="1" priority="134" operator="greaterThan">
      <formula>1</formula>
    </cfRule>
  </conditionalFormatting>
  <conditionalFormatting sqref="V28">
    <cfRule type="cellIs" dxfId="0" priority="135" operator="lessThan">
      <formula>-1</formula>
    </cfRule>
  </conditionalFormatting>
  <conditionalFormatting sqref="V28">
    <cfRule type="cellIs" dxfId="1" priority="136" operator="greaterThan">
      <formula>1</formula>
    </cfRule>
  </conditionalFormatting>
  <conditionalFormatting sqref="V34">
    <cfRule type="cellIs" dxfId="0" priority="137" operator="lessThan">
      <formula>-1</formula>
    </cfRule>
  </conditionalFormatting>
  <conditionalFormatting sqref="V34">
    <cfRule type="cellIs" dxfId="1" priority="138" operator="greaterThan">
      <formula>1</formula>
    </cfRule>
  </conditionalFormatting>
  <conditionalFormatting sqref="V34">
    <cfRule type="cellIs" dxfId="0" priority="139" operator="lessThan">
      <formula>-1</formula>
    </cfRule>
  </conditionalFormatting>
  <conditionalFormatting sqref="V34">
    <cfRule type="cellIs" dxfId="1" priority="140" operator="greaterThan">
      <formula>1</formula>
    </cfRule>
  </conditionalFormatting>
  <conditionalFormatting sqref="V34">
    <cfRule type="cellIs" dxfId="0" priority="141" operator="lessThan">
      <formula>-1</formula>
    </cfRule>
  </conditionalFormatting>
  <conditionalFormatting sqref="V34">
    <cfRule type="cellIs" dxfId="1" priority="142" operator="greaterThan">
      <formula>1</formula>
    </cfRule>
  </conditionalFormatting>
  <conditionalFormatting sqref="V14">
    <cfRule type="cellIs" dxfId="0" priority="143" operator="lessThan">
      <formula>-1</formula>
    </cfRule>
  </conditionalFormatting>
  <conditionalFormatting sqref="V14">
    <cfRule type="cellIs" dxfId="1" priority="144" operator="greaterThan">
      <formula>1</formula>
    </cfRule>
  </conditionalFormatting>
  <conditionalFormatting sqref="V11">
    <cfRule type="cellIs" dxfId="0" priority="145" operator="lessThan">
      <formula>-1</formula>
    </cfRule>
  </conditionalFormatting>
  <conditionalFormatting sqref="V11">
    <cfRule type="cellIs" dxfId="1" priority="146" operator="greaterThan">
      <formula>1</formula>
    </cfRule>
  </conditionalFormatting>
  <conditionalFormatting sqref="V13">
    <cfRule type="cellIs" dxfId="0" priority="147" operator="lessThan">
      <formula>-1</formula>
    </cfRule>
  </conditionalFormatting>
  <conditionalFormatting sqref="V13">
    <cfRule type="cellIs" dxfId="1" priority="148" operator="greaterThan">
      <formula>1</formula>
    </cfRule>
  </conditionalFormatting>
  <conditionalFormatting sqref="U65">
    <cfRule type="cellIs" dxfId="0" priority="149" operator="lessThan">
      <formula>-1</formula>
    </cfRule>
  </conditionalFormatting>
  <conditionalFormatting sqref="U65">
    <cfRule type="cellIs" dxfId="1" priority="150" operator="greaterThan">
      <formula>1</formula>
    </cfRule>
  </conditionalFormatting>
  <conditionalFormatting sqref="V65">
    <cfRule type="cellIs" dxfId="0" priority="151" operator="lessThan">
      <formula>-1</formula>
    </cfRule>
  </conditionalFormatting>
  <conditionalFormatting sqref="V65">
    <cfRule type="cellIs" dxfId="1" priority="152" operator="greaterThan">
      <formula>1</formula>
    </cfRule>
  </conditionalFormatting>
  <conditionalFormatting sqref="U65">
    <cfRule type="cellIs" dxfId="0" priority="153" operator="lessThan">
      <formula>-1</formula>
    </cfRule>
  </conditionalFormatting>
  <conditionalFormatting sqref="U65">
    <cfRule type="cellIs" dxfId="1" priority="154" operator="greaterThan">
      <formula>1</formula>
    </cfRule>
  </conditionalFormatting>
  <conditionalFormatting sqref="V65">
    <cfRule type="cellIs" dxfId="0" priority="155" operator="lessThan">
      <formula>-1</formula>
    </cfRule>
  </conditionalFormatting>
  <conditionalFormatting sqref="V65">
    <cfRule type="cellIs" dxfId="1" priority="156" operator="greaterThan">
      <formula>1</formula>
    </cfRule>
  </conditionalFormatting>
  <conditionalFormatting sqref="J11:J66">
    <cfRule type="cellIs" dxfId="2" priority="157" operator="lessThan">
      <formula>-1</formula>
    </cfRule>
  </conditionalFormatting>
  <conditionalFormatting sqref="J11:J66">
    <cfRule type="cellIs" dxfId="3" priority="158" operator="greaterThan">
      <formula>1</formula>
    </cfRule>
  </conditionalFormatting>
  <printOptions/>
  <pageMargins bottom="0.75" footer="0.0" header="0.0" left="0.7" right="0.7" top="0.75"/>
  <pageSetup fitToHeight="0" paperSize="5" orientation="landscape"/>
  <headerFooter>
    <oddHeader>&amp;LBAKER COUNTY LIBRARY DISTRICT  &amp;RFY 2024-2025</oddHeader>
    <oddFooter>&amp;LBCLD budget, 2024-25&amp;CSage Fund&amp;RPage &amp;P of </oddFooter>
  </headerFooter>
  <drawing r:id="rId2"/>
  <legacyDrawing r:id="rId3"/>
</worksheet>
</file>